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4" activeTab="7"/>
  </bookViews>
  <sheets>
    <sheet name="Impt Leones 2017 &amp; 2018" sheetId="1" r:id="rId1"/>
    <sheet name="Expt Leone 2017 &amp; 2018" sheetId="2" r:id="rId2"/>
    <sheet name="Impt Dollar 2017 &amp; 2018" sheetId="3" r:id="rId3"/>
    <sheet name="Expt Dollar 2017 &amp; 2018 " sheetId="4" r:id="rId4"/>
    <sheet name="Volume of Exports 2017 &amp; 2018" sheetId="5" r:id="rId5"/>
    <sheet name="PMUSummary 2017 &amp; 2018" sheetId="6" r:id="rId6"/>
    <sheet name="Rice impt 2017 &amp; 2018 " sheetId="7" r:id="rId7"/>
    <sheet name="DOT" sheetId="8" r:id="rId8"/>
    <sheet name="Sheet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3">'Expt Dollar 2017 &amp; 2018 '!$A$1:$U$49</definedName>
    <definedName name="_xlnm.Print_Area" localSheetId="1">'Expt Leone 2017 &amp; 2018'!$A$2:$U$50</definedName>
    <definedName name="_xlnm.Print_Area" localSheetId="2">'Impt Dollar 2017 &amp; 2018'!$A$1:$L$49</definedName>
    <definedName name="_xlnm.Print_Area" localSheetId="0">'Impt Leones 2017 &amp; 2018'!$A$1:$L$49</definedName>
    <definedName name="_xlnm.Print_Area" localSheetId="5">'PMUSummary 2017 &amp; 2018'!$A$1:$H$32</definedName>
    <definedName name="_xlnm.Print_Area" localSheetId="6">'Rice impt 2017 &amp; 2018 '!$A$1:$L$31</definedName>
    <definedName name="_xlnm.Print_Area" localSheetId="8">'Sheet1'!$A$1:$O$91</definedName>
    <definedName name="_xlnm.Print_Area" localSheetId="4">'Volume of Exports 2017 &amp; 2018'!$A$3:$O$32</definedName>
  </definedNames>
  <calcPr calcMode="autoNoTable" fullCalcOnLoad="1"/>
</workbook>
</file>

<file path=xl/comments1.xml><?xml version="1.0" encoding="utf-8"?>
<comments xmlns="http://schemas.openxmlformats.org/spreadsheetml/2006/main">
  <authors>
    <author>starleh</author>
  </authors>
  <commentList>
    <comment ref="E60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28/01/15</t>
        </r>
      </text>
    </comment>
  </commentList>
</comments>
</file>

<file path=xl/comments2.xml><?xml version="1.0" encoding="utf-8"?>
<comments xmlns="http://schemas.openxmlformats.org/spreadsheetml/2006/main">
  <authors>
    <author>starleh</author>
    <author>Andrew Josiah</author>
  </authors>
  <commentList>
    <comment ref="K3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COMPRISES  concentrates of Tin, Molybdenum and Silver ores</t>
        </r>
      </text>
    </comment>
    <comment ref="N28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10/03/16</t>
        </r>
      </text>
    </comment>
    <comment ref="K53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COMPRISES  concentrates of Tin, Molybdenum and Silver ores</t>
        </r>
      </text>
    </comment>
    <comment ref="Q68" authorId="1">
      <text>
        <r>
          <rPr>
            <b/>
            <sz val="9"/>
            <rFont val="Tahoma"/>
            <family val="0"/>
          </rPr>
          <t>Andrew Josiah:</t>
        </r>
        <r>
          <rPr>
            <sz val="9"/>
            <rFont val="Tahoma"/>
            <family val="0"/>
          </rPr>
          <t xml:space="preserve">
See original data from asecuda</t>
        </r>
      </text>
    </comment>
    <comment ref="N78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10/03/16</t>
        </r>
      </text>
    </comment>
    <comment ref="R18" authorId="1">
      <text>
        <r>
          <rPr>
            <b/>
            <sz val="9"/>
            <rFont val="Tahoma"/>
            <family val="2"/>
          </rPr>
          <t>Andrew Josiah:</t>
        </r>
        <r>
          <rPr>
            <sz val="9"/>
            <rFont val="Tahoma"/>
            <family val="2"/>
          </rPr>
          <t xml:space="preserve">
See original data from asecuda</t>
        </r>
      </text>
    </comment>
  </commentList>
</comments>
</file>

<file path=xl/comments4.xml><?xml version="1.0" encoding="utf-8"?>
<comments xmlns="http://schemas.openxmlformats.org/spreadsheetml/2006/main">
  <authors>
    <author>starleh</author>
    <author>Andrew Josiah</author>
  </authors>
  <commentList>
    <comment ref="K56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COMPRISES  concentrates of Tin, Molybdenum and Silver ores</t>
        </r>
      </text>
    </comment>
    <comment ref="K3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COMPRISES  concentrates of Tin, Molybdenum and Silver ores</t>
        </r>
      </text>
    </comment>
    <comment ref="N28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10/03/16</t>
        </r>
      </text>
    </comment>
    <comment ref="N81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10/03/16</t>
        </r>
      </text>
    </comment>
    <comment ref="R18" authorId="1">
      <text>
        <r>
          <rPr>
            <b/>
            <sz val="9"/>
            <rFont val="Tahoma"/>
            <family val="2"/>
          </rPr>
          <t>Andrew Josiah:</t>
        </r>
        <r>
          <rPr>
            <sz val="9"/>
            <rFont val="Tahoma"/>
            <family val="2"/>
          </rPr>
          <t xml:space="preserve">
Figure adjusted see original data</t>
        </r>
      </text>
    </comment>
  </commentList>
</comments>
</file>

<file path=xl/comments5.xml><?xml version="1.0" encoding="utf-8"?>
<comments xmlns="http://schemas.openxmlformats.org/spreadsheetml/2006/main">
  <authors>
    <author>Sheku Tarleh</author>
  </authors>
  <commentList>
    <comment ref="D41" authorId="0">
      <text>
        <r>
          <rPr>
            <b/>
            <sz val="9"/>
            <rFont val="Tahoma"/>
            <family val="2"/>
          </rPr>
          <t>Sheku Tarleh:</t>
        </r>
        <r>
          <rPr>
            <sz val="9"/>
            <rFont val="Tahoma"/>
            <family val="2"/>
          </rPr>
          <t xml:space="preserve">
Revised 28/02/17</t>
        </r>
      </text>
    </comment>
    <comment ref="E41" authorId="0">
      <text>
        <r>
          <rPr>
            <b/>
            <sz val="9"/>
            <rFont val="Tahoma"/>
            <family val="2"/>
          </rPr>
          <t>Sheku Tarleh:</t>
        </r>
        <r>
          <rPr>
            <sz val="9"/>
            <rFont val="Tahoma"/>
            <family val="2"/>
          </rPr>
          <t xml:space="preserve">
Revised 28/02/17</t>
        </r>
      </text>
    </comment>
  </commentList>
</comments>
</file>

<file path=xl/comments9.xml><?xml version="1.0" encoding="utf-8"?>
<comments xmlns="http://schemas.openxmlformats.org/spreadsheetml/2006/main">
  <authors>
    <author>starleh</author>
  </authors>
  <commentList>
    <comment ref="B83" authorId="0">
      <text>
        <r>
          <rPr>
            <b/>
            <sz val="11"/>
            <rFont val="Tahoma"/>
            <family val="2"/>
          </rPr>
          <t>starleh:</t>
        </r>
        <r>
          <rPr>
            <sz val="11"/>
            <rFont val="Tahoma"/>
            <family val="2"/>
          </rPr>
          <t xml:space="preserve">
Dutiable fuel only</t>
        </r>
      </text>
    </comment>
    <comment ref="C83" authorId="0">
      <text>
        <r>
          <rPr>
            <b/>
            <sz val="11"/>
            <rFont val="Tahoma"/>
            <family val="2"/>
          </rPr>
          <t>starleh:</t>
        </r>
        <r>
          <rPr>
            <sz val="11"/>
            <rFont val="Tahoma"/>
            <family val="2"/>
          </rPr>
          <t xml:space="preserve">
Dutiable fuel only</t>
        </r>
      </text>
    </comment>
    <comment ref="B84" authorId="0">
      <text>
        <r>
          <rPr>
            <b/>
            <sz val="11"/>
            <rFont val="Tahoma"/>
            <family val="2"/>
          </rPr>
          <t>starleh:</t>
        </r>
        <r>
          <rPr>
            <sz val="11"/>
            <rFont val="Tahoma"/>
            <family val="2"/>
          </rPr>
          <t xml:space="preserve">
Dutiable rice only</t>
        </r>
      </text>
    </comment>
    <comment ref="C84" authorId="0">
      <text>
        <r>
          <rPr>
            <b/>
            <sz val="11"/>
            <rFont val="Tahoma"/>
            <family val="2"/>
          </rPr>
          <t>starleh:</t>
        </r>
        <r>
          <rPr>
            <sz val="11"/>
            <rFont val="Tahoma"/>
            <family val="2"/>
          </rPr>
          <t xml:space="preserve">
Dutiable rice only</t>
        </r>
      </text>
    </comment>
  </commentList>
</comments>
</file>

<file path=xl/sharedStrings.xml><?xml version="1.0" encoding="utf-8"?>
<sst xmlns="http://schemas.openxmlformats.org/spreadsheetml/2006/main" count="862" uniqueCount="276">
  <si>
    <t>Manufactured Goods</t>
  </si>
  <si>
    <t>Other Imports</t>
  </si>
  <si>
    <t>Mineral Exports</t>
  </si>
  <si>
    <t>Bauxite</t>
  </si>
  <si>
    <t>Rutile</t>
  </si>
  <si>
    <t>Gold</t>
  </si>
  <si>
    <t>Ilmenite</t>
  </si>
  <si>
    <t>Agricultural Exports</t>
  </si>
  <si>
    <t>Trade Balance</t>
  </si>
  <si>
    <t>Total Import</t>
  </si>
  <si>
    <t>Consumer Goods</t>
  </si>
  <si>
    <r>
      <t xml:space="preserve">a). Food  </t>
    </r>
    <r>
      <rPr>
        <i/>
        <sz val="12"/>
        <color indexed="18"/>
        <rFont val="Arial"/>
        <family val="2"/>
      </rPr>
      <t>of which</t>
    </r>
  </si>
  <si>
    <t xml:space="preserve">                Rice</t>
  </si>
  <si>
    <t>b). Beverages and Tobacco</t>
  </si>
  <si>
    <t>c). Animal and Vegetable Oils</t>
  </si>
  <si>
    <t>Intermediary Goods</t>
  </si>
  <si>
    <t>a). Crude Materials</t>
  </si>
  <si>
    <t>b). Chemicals</t>
  </si>
  <si>
    <t>Machinery &amp; transport Equipt</t>
  </si>
  <si>
    <t>Mineral Fuel &amp; lubricants</t>
  </si>
  <si>
    <t>Fuel</t>
  </si>
  <si>
    <t>Total Exports</t>
  </si>
  <si>
    <t>coffee</t>
  </si>
  <si>
    <t>cocoa</t>
  </si>
  <si>
    <t>piassava</t>
  </si>
  <si>
    <t>Fish &amp; Shrimps</t>
  </si>
  <si>
    <t>others</t>
  </si>
  <si>
    <t>Domestic Exports</t>
  </si>
  <si>
    <t xml:space="preserve"> Re-exports</t>
  </si>
  <si>
    <t>Volume</t>
  </si>
  <si>
    <t>Coffee(M/tons)</t>
  </si>
  <si>
    <t>Cocoa(M/tons)</t>
  </si>
  <si>
    <r>
      <t xml:space="preserve">Diamond </t>
    </r>
    <r>
      <rPr>
        <i/>
        <sz val="12"/>
        <rFont val="Arial"/>
        <family val="2"/>
      </rPr>
      <t>of which</t>
    </r>
  </si>
  <si>
    <t xml:space="preserve">       Gem</t>
  </si>
  <si>
    <t xml:space="preserve">       Industrial</t>
  </si>
  <si>
    <t>Unit Price</t>
  </si>
  <si>
    <t>Diamonds of which</t>
  </si>
  <si>
    <t>Fuel (metric tons)</t>
  </si>
  <si>
    <t>Rice (Metric tons)</t>
  </si>
  <si>
    <r>
      <t>Diamonds</t>
    </r>
    <r>
      <rPr>
        <i/>
        <sz val="12"/>
        <rFont val="Arial"/>
        <family val="2"/>
      </rPr>
      <t xml:space="preserve"> of which</t>
    </r>
  </si>
  <si>
    <t xml:space="preserve">     Gem (US$/carat)</t>
  </si>
  <si>
    <t xml:space="preserve">     Industrial (US$/carat)</t>
  </si>
  <si>
    <t>Fuel (US$/Metric tons)*</t>
  </si>
  <si>
    <t>Rice (US$/Metric tons)*</t>
  </si>
  <si>
    <t>*  Only dutiable component</t>
  </si>
  <si>
    <t xml:space="preserve">   Gem (000'carats)</t>
  </si>
  <si>
    <t xml:space="preserve">   Industrial(000' carats)</t>
  </si>
  <si>
    <t>Gold (ounce)</t>
  </si>
  <si>
    <t>Bauxite (metric tons)</t>
  </si>
  <si>
    <t>Rutile (metric tons)</t>
  </si>
  <si>
    <t>illmenite (metric tons)</t>
  </si>
  <si>
    <t>Gold (US$/ounce)</t>
  </si>
  <si>
    <t>Consistency check</t>
  </si>
  <si>
    <t xml:space="preserve"> </t>
  </si>
  <si>
    <t>Zircom</t>
  </si>
  <si>
    <t>Iron Ore</t>
  </si>
  <si>
    <t>Iron Ore (US$/metric ton)</t>
  </si>
  <si>
    <t>illmenite (US$/metric ton)</t>
  </si>
  <si>
    <t>Rutile (US$/metric ton)</t>
  </si>
  <si>
    <t>Bauxite (US$/metric ton)</t>
  </si>
  <si>
    <t>Coffee (US$/Metric ton)</t>
  </si>
  <si>
    <t>Cocoa (US$/Metric ton)</t>
  </si>
  <si>
    <t>VALUE OF MAJOR DOMESTIC EXPORTS (THOUSAND DOLLARS)</t>
  </si>
  <si>
    <t>DIAMONDS</t>
  </si>
  <si>
    <t>BAUXITE</t>
  </si>
  <si>
    <t>RUTILE</t>
  </si>
  <si>
    <t>GOLD</t>
  </si>
  <si>
    <t>ILMENITE</t>
  </si>
  <si>
    <t>IRON ORE</t>
  </si>
  <si>
    <t>ZIRCOM</t>
  </si>
  <si>
    <t xml:space="preserve">OTHER </t>
  </si>
  <si>
    <t>TOTAL</t>
  </si>
  <si>
    <t>COFFEE</t>
  </si>
  <si>
    <t>COCOA</t>
  </si>
  <si>
    <t>PIASSAVA</t>
  </si>
  <si>
    <t>FISH &amp;</t>
  </si>
  <si>
    <t>OTHERS</t>
  </si>
  <si>
    <t>DOMESTIC</t>
  </si>
  <si>
    <t>RE-</t>
  </si>
  <si>
    <t>From EXCalculation</t>
  </si>
  <si>
    <t>corss checked</t>
  </si>
  <si>
    <t>Others for MER table</t>
  </si>
  <si>
    <t>Gem</t>
  </si>
  <si>
    <t>Industrial</t>
  </si>
  <si>
    <t>Total</t>
  </si>
  <si>
    <t>MINERALS /1</t>
  </si>
  <si>
    <t>MINERALS</t>
  </si>
  <si>
    <t>SHRIMPS</t>
  </si>
  <si>
    <t>AGRIC.</t>
  </si>
  <si>
    <t>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</si>
  <si>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</si>
  <si>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</si>
  <si>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</si>
  <si>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</si>
  <si>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</si>
  <si>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</si>
  <si>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</si>
  <si>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</si>
  <si>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</si>
  <si>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</si>
  <si>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</si>
  <si>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</si>
  <si>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JAN-MAR</t>
  </si>
  <si>
    <t>APR-JUN</t>
  </si>
  <si>
    <t>JUL-SEPT</t>
  </si>
  <si>
    <t>OCT-DEC</t>
  </si>
  <si>
    <t>JAN-JUN</t>
  </si>
  <si>
    <t>JUL-DEC</t>
  </si>
  <si>
    <t>JAN-DEC</t>
  </si>
  <si>
    <t>/1  Comprises ores and concentrates of Tin, Zinc, Molybdenum, Titanium and Silver as generated by ASYCUDA++ at Customs</t>
  </si>
  <si>
    <t>SOURCE: Customs and Excise Department; Gold Diamond Department (GDD) and International Finance Department BSL</t>
  </si>
  <si>
    <t xml:space="preserve">                        VALUE OF MAJOR DOMESTIC EXPORTS(THOUSAND LEONES)</t>
  </si>
  <si>
    <t>VALUE OF IMPORTS BY COMMODITY SECTIONS (THOUSAND LEONES)</t>
  </si>
  <si>
    <t xml:space="preserve">         0</t>
  </si>
  <si>
    <t xml:space="preserve">              1</t>
  </si>
  <si>
    <t xml:space="preserve">          2</t>
  </si>
  <si>
    <t xml:space="preserve">              3</t>
  </si>
  <si>
    <t xml:space="preserve">        4</t>
  </si>
  <si>
    <t xml:space="preserve">           5</t>
  </si>
  <si>
    <t xml:space="preserve">               6</t>
  </si>
  <si>
    <t xml:space="preserve">            7</t>
  </si>
  <si>
    <t xml:space="preserve">         8</t>
  </si>
  <si>
    <t xml:space="preserve">              9     </t>
  </si>
  <si>
    <t>Cross checked</t>
  </si>
  <si>
    <t xml:space="preserve">  MANUFD.GOODS</t>
  </si>
  <si>
    <t>MACHINERY &amp;</t>
  </si>
  <si>
    <t xml:space="preserve">   MISC.</t>
  </si>
  <si>
    <t xml:space="preserve">     MISC.</t>
  </si>
  <si>
    <t xml:space="preserve"> BEVERAGES &amp;</t>
  </si>
  <si>
    <t xml:space="preserve">   CRUDE</t>
  </si>
  <si>
    <t>MINERAL FUEL</t>
  </si>
  <si>
    <t xml:space="preserve"> ANIMAL &amp;</t>
  </si>
  <si>
    <t xml:space="preserve">  CLASSFD. BY</t>
  </si>
  <si>
    <t xml:space="preserve">  TRANSPORT</t>
  </si>
  <si>
    <t>MANUFD.</t>
  </si>
  <si>
    <t>TRANSACTIONS</t>
  </si>
  <si>
    <t xml:space="preserve">  T O T A L</t>
  </si>
  <si>
    <t xml:space="preserve">   FOOD</t>
  </si>
  <si>
    <t xml:space="preserve">    TOBACCO</t>
  </si>
  <si>
    <t>MATERIALS</t>
  </si>
  <si>
    <t>&amp; LUBRICANTS</t>
  </si>
  <si>
    <t xml:space="preserve"> VEG. OILS</t>
  </si>
  <si>
    <t>CHEMICALS</t>
  </si>
  <si>
    <t xml:space="preserve">  MATERIALS</t>
  </si>
  <si>
    <t xml:space="preserve">  EQUIPMENT</t>
  </si>
  <si>
    <t>ARTICLES</t>
  </si>
  <si>
    <t xml:space="preserve">  &amp; COMMODTS.</t>
  </si>
  <si>
    <t>I M P O R T S</t>
  </si>
  <si>
    <t>SOURCE: Customs and Excise Department; Individual Oil Importing Companies and Petroleum Monitoring Unit</t>
  </si>
  <si>
    <t>VALUE OF IMPORTS BY COMMODITY SECTIONS (THOUSAND US DOLLARS)</t>
  </si>
  <si>
    <t>From Import calculation</t>
  </si>
  <si>
    <t xml:space="preserve">               RICE IMPORTS</t>
  </si>
  <si>
    <t xml:space="preserve">  </t>
  </si>
  <si>
    <t>Dutiable</t>
  </si>
  <si>
    <t>Non dutiable</t>
  </si>
  <si>
    <t>$/m.ton</t>
  </si>
  <si>
    <t>Ex. Rate</t>
  </si>
  <si>
    <t>Period</t>
  </si>
  <si>
    <t>Volume    (m/tons)*</t>
  </si>
  <si>
    <t>Value</t>
  </si>
  <si>
    <t>Volume  (m/tons)*</t>
  </si>
  <si>
    <t>Le'000</t>
  </si>
  <si>
    <t>US$'000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</si>
  <si>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</si>
  <si>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</si>
  <si>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</si>
  <si>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</si>
  <si>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</si>
  <si>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</si>
  <si>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</si>
  <si>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</si>
  <si>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</si>
  <si>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</si>
  <si>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</si>
  <si>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</si>
  <si>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 - Mar</t>
  </si>
  <si>
    <t>Apr - Jun</t>
  </si>
  <si>
    <t>Jul - Sept</t>
  </si>
  <si>
    <t>Oct - Dec</t>
  </si>
  <si>
    <t>Jan - Jun</t>
  </si>
  <si>
    <t>Jul - Dec</t>
  </si>
  <si>
    <t>Jan - Dec</t>
  </si>
  <si>
    <t>* Volume represents  dutiable rice only</t>
  </si>
  <si>
    <t>Source: Customs and Excise Department</t>
  </si>
  <si>
    <t>PERIOD</t>
  </si>
  <si>
    <t>VALUE</t>
  </si>
  <si>
    <t>$'000</t>
  </si>
  <si>
    <t>Le million</t>
  </si>
  <si>
    <t>1</t>
  </si>
  <si>
    <t>2</t>
  </si>
  <si>
    <t>3</t>
  </si>
  <si>
    <t>4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</si>
  <si>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</si>
  <si>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</si>
  <si>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</si>
  <si>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</si>
  <si>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</si>
  <si>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</si>
  <si>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</si>
  <si>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</si>
  <si>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</si>
  <si>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</si>
  <si>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</si>
  <si>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Jan-Mar</t>
  </si>
  <si>
    <t>Apr-Jun</t>
  </si>
  <si>
    <t>Jul-Sept</t>
  </si>
  <si>
    <t>Oct-Dec</t>
  </si>
  <si>
    <t>Jan-Jun</t>
  </si>
  <si>
    <t>Jul-Dec</t>
  </si>
  <si>
    <t>Jan-Dec</t>
  </si>
  <si>
    <t>DUTIABLE</t>
  </si>
  <si>
    <t>NON-DUTIABLE</t>
  </si>
  <si>
    <t>(M/Tons)</t>
  </si>
  <si>
    <t xml:space="preserve">IMPORT  OF  PETROLEUM  PRODUCTS (FUEL)  BY  OIL  COMPANIES  </t>
  </si>
  <si>
    <t xml:space="preserve">SOURCE: Individual Oil Companies and Petroleum Monitoring Unit </t>
  </si>
  <si>
    <t>VOLUME**</t>
  </si>
  <si>
    <t>** Volume represents only dutiable fuel</t>
  </si>
  <si>
    <t>VOLUME OF TRADE (EXPORTS)</t>
  </si>
  <si>
    <t>Year</t>
  </si>
  <si>
    <t>Month</t>
  </si>
  <si>
    <t>DIAMONDS (000'carats)</t>
  </si>
  <si>
    <t>TOTAL DIAMONDS</t>
  </si>
  <si>
    <t>OTHER MINERALS /1</t>
  </si>
  <si>
    <t>GEM</t>
  </si>
  <si>
    <t>INDUSTRIAL</t>
  </si>
  <si>
    <t>(000'carats)</t>
  </si>
  <si>
    <t>(ounces)</t>
  </si>
  <si>
    <t>(M. Tons)</t>
  </si>
  <si>
    <t xml:space="preserve">Source: Customs and Excise Department, Individual exporters, Government Gold and Diamond Office and Ministry Mines adn Mineral Resources </t>
  </si>
  <si>
    <t>Other Minerals</t>
  </si>
  <si>
    <t>P=Provisional</t>
  </si>
  <si>
    <t>Please noyte 0.0  means neglible</t>
  </si>
  <si>
    <t xml:space="preserve">* Provisional </t>
  </si>
  <si>
    <t>/1  Comprises all or some of the following  ores and concentrates of Tin, Zinc, Molybdenum and Silver as generated by ASYCUDA++ at Customs</t>
  </si>
  <si>
    <t>Piassava (M/tons)</t>
  </si>
  <si>
    <t>Coffee(000'M/tons)</t>
  </si>
  <si>
    <t>Cocoa(000'M/tons)</t>
  </si>
  <si>
    <t>/1  Comprises ores and concentrates of cobalt, manganese etc as generated by ASYCUDA++ at Customs</t>
  </si>
  <si>
    <t>/1  Comprises all or some of the following  ores and concentrates of Cobalt Tin Manganese etc as generated by ASYCUDA++ at Customs</t>
  </si>
  <si>
    <t>Jan-Mar'16</t>
  </si>
  <si>
    <t>Apr-Jun'16</t>
  </si>
  <si>
    <t>Jan-Jun'16</t>
  </si>
  <si>
    <t>1st Quarter</t>
  </si>
  <si>
    <r>
      <t xml:space="preserve">Trade Level </t>
    </r>
    <r>
      <rPr>
        <b/>
        <i/>
        <sz val="12"/>
        <rFont val="Arial"/>
        <family val="2"/>
      </rPr>
      <t>(Export + Import)</t>
    </r>
  </si>
  <si>
    <t>2017</t>
  </si>
  <si>
    <t>Jan-Mar'17</t>
  </si>
  <si>
    <t>Apr-Jun'17</t>
  </si>
  <si>
    <t>Jan-Jun'17</t>
  </si>
  <si>
    <t>Jul-Sep'17</t>
  </si>
  <si>
    <t>Jan-Dec'17</t>
  </si>
  <si>
    <t>Jul-Dec'17</t>
  </si>
  <si>
    <t>2018</t>
  </si>
  <si>
    <t>Jul-Sep'16</t>
  </si>
  <si>
    <t>Oct - Dec'16</t>
  </si>
  <si>
    <t>Jul-Dec'16</t>
  </si>
  <si>
    <t>Jan-Dec'16</t>
  </si>
  <si>
    <t>Oct-Dec'17</t>
  </si>
  <si>
    <t>Half yearly'17</t>
  </si>
  <si>
    <t>Trade Analysis 2017 ($'000)</t>
  </si>
  <si>
    <t xml:space="preserve">DIRECTION OF TRADE EXPORTS </t>
  </si>
  <si>
    <t>(THOUSAND DOLLARS)</t>
  </si>
  <si>
    <t>EUROPEAN UNION</t>
  </si>
  <si>
    <t xml:space="preserve">    BELGIUM</t>
  </si>
  <si>
    <t xml:space="preserve">    UK</t>
  </si>
  <si>
    <t xml:space="preserve">    N/LANDS</t>
  </si>
  <si>
    <t xml:space="preserve">    GERMANY</t>
  </si>
  <si>
    <t xml:space="preserve">    FRANCE</t>
  </si>
  <si>
    <t xml:space="preserve">    ITALY</t>
  </si>
  <si>
    <t xml:space="preserve">    Other EU*</t>
  </si>
  <si>
    <t>USA</t>
  </si>
  <si>
    <t>;;</t>
  </si>
  <si>
    <t>JAPAN</t>
  </si>
  <si>
    <t>SWITZ</t>
  </si>
  <si>
    <t>ECOWAS COUNT.</t>
  </si>
  <si>
    <t xml:space="preserve">TOTAL </t>
  </si>
  <si>
    <t>Notes: mainly, Palm Oil export to senegal, Ivory Coast and Nigeria.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</si>
</sst>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(* #,##0.00_);_(* \(#,##0.0\);_(* &quot;-&quot;??_);_(@_)"/>
    <numFmt numFmtId="174" formatCode="_-* #,##0.0_-;\-* #,##0.0_-;_-* &quot;-&quot;?_-;_-@_-"/>
    <numFmt numFmtId="175" formatCode="_(* #,##0.0_);_(* \(#,##0\);_(* &quot;-&quot;??_);_(@_)"/>
    <numFmt numFmtId="176" formatCode="_(* #,##0.0_);_(* \(#,##0.0\);_(* &quot;-&quot;??_);_(@_)"/>
    <numFmt numFmtId="177" formatCode="_(* #,##0.0_);_(* \(#,##0.0\);_(* &quot;-&quot;?_);_(@_)"/>
    <numFmt numFmtId="178" formatCode="0.0;[Red]0.0"/>
    <numFmt numFmtId="179" formatCode="#,##0.00;[Red]#,##0.00"/>
    <numFmt numFmtId="180" formatCode="0.00_);\(0.00\)"/>
    <numFmt numFmtId="181" formatCode="0.00_);[Red]\(0.00\)"/>
    <numFmt numFmtId="182" formatCode="_-* #,##0_-;\-* #,##0_-;_-* &quot;-&quot;??_-;_-@_-"/>
    <numFmt numFmtId="183" formatCode="#,##0.0;[Red]#,##0.0"/>
    <numFmt numFmtId="184" formatCode="0.000000"/>
    <numFmt numFmtId="185" formatCode="0.0000000"/>
    <numFmt numFmtId="186" formatCode="0.00000"/>
    <numFmt numFmtId="187" formatCode="0.0000"/>
    <numFmt numFmtId="188" formatCode="0.000"/>
    <numFmt numFmtId="189" formatCode="0.0"/>
    <numFmt numFmtId="190" formatCode="#,##0.000_);\(#,##0.000\)"/>
    <numFmt numFmtId="191" formatCode="_-* #,##0.000_-;\-* #,##0.000_-;_-* &quot;-&quot;??_-;_-@_-"/>
    <numFmt numFmtId="192" formatCode="_-* #,##0.0000_-;\-* #,##0.0000_-;_-* &quot;-&quot;??_-;_-@_-"/>
    <numFmt numFmtId="193" formatCode="_(* #,##0.000_);_(* \(#,##0.000\);_(* &quot;-&quot;???_);_(@_)"/>
    <numFmt numFmtId="194" formatCode="#,##0.0;\-#,##0.0"/>
    <numFmt numFmtId="195" formatCode="_-* #,##0.000_-;\-* #,##0.000_-;_-* &quot;-&quot;???_-;_-@_-"/>
    <numFmt numFmtId="196" formatCode="[$-409]dddd\,\ mmmm\ d\,\ yyyy"/>
    <numFmt numFmtId="197" formatCode="[$-409]mmmm\ d\,\ yyyy;@"/>
    <numFmt numFmtId="198" formatCode="[$-409]d\-mmm\-yy;@"/>
    <numFmt numFmtId="199" formatCode="[$-409]mmm\-yy;@"/>
  </numFmts>
  <fonts count="81">
    <font>
      <sz val="10"/>
      <name val="Arial"/>
      <family val="0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color indexed="18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18"/>
      <name val="Arial"/>
      <family val="2"/>
    </font>
    <font>
      <sz val="12"/>
      <name val="Helv"/>
      <family val="0"/>
    </font>
    <font>
      <sz val="10"/>
      <name val="Times New Roman"/>
      <family val="1"/>
    </font>
    <font>
      <b/>
      <sz val="24"/>
      <name val="Helv"/>
      <family val="0"/>
    </font>
    <font>
      <b/>
      <sz val="12"/>
      <name val="Helv"/>
      <family val="0"/>
    </font>
    <font>
      <b/>
      <sz val="20"/>
      <name val="Helv"/>
      <family val="0"/>
    </font>
    <font>
      <i/>
      <sz val="10"/>
      <name val="Arial"/>
      <family val="2"/>
    </font>
    <font>
      <sz val="10"/>
      <name val="Helv"/>
      <family val="0"/>
    </font>
    <font>
      <b/>
      <sz val="9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24"/>
      <name val="Arial"/>
      <family val="2"/>
    </font>
    <font>
      <sz val="13"/>
      <name val="Arial"/>
      <family val="2"/>
    </font>
    <font>
      <b/>
      <sz val="13"/>
      <name val="Helv"/>
      <family val="0"/>
    </font>
    <font>
      <b/>
      <sz val="13"/>
      <name val="Arial"/>
      <family val="2"/>
    </font>
    <font>
      <sz val="13"/>
      <name val="Helv"/>
      <family val="0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20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b/>
      <sz val="14"/>
      <color indexed="9"/>
      <name val="Helv"/>
      <family val="0"/>
    </font>
    <font>
      <b/>
      <i/>
      <sz val="13"/>
      <name val="Helv"/>
      <family val="0"/>
    </font>
    <font>
      <i/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/>
      <right style="medium"/>
      <top>
        <color indexed="63"/>
      </top>
      <bottom style="dashed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dashed">
        <color indexed="8"/>
      </bottom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71" fontId="4" fillId="0" borderId="0" xfId="42" applyFont="1" applyAlignment="1">
      <alignment/>
    </xf>
    <xf numFmtId="171" fontId="3" fillId="0" borderId="0" xfId="0" applyNumberFormat="1" applyFont="1" applyAlignment="1">
      <alignment/>
    </xf>
    <xf numFmtId="176" fontId="3" fillId="0" borderId="10" xfId="42" applyNumberFormat="1" applyFont="1" applyBorder="1" applyAlignment="1">
      <alignment/>
    </xf>
    <xf numFmtId="176" fontId="4" fillId="0" borderId="10" xfId="42" applyNumberFormat="1" applyFont="1" applyBorder="1" applyAlignment="1">
      <alignment/>
    </xf>
    <xf numFmtId="176" fontId="1" fillId="0" borderId="10" xfId="42" applyNumberFormat="1" applyFont="1" applyBorder="1" applyAlignment="1">
      <alignment/>
    </xf>
    <xf numFmtId="176" fontId="6" fillId="0" borderId="10" xfId="42" applyNumberFormat="1" applyFont="1" applyBorder="1" applyAlignment="1">
      <alignment/>
    </xf>
    <xf numFmtId="176" fontId="2" fillId="0" borderId="10" xfId="42" applyNumberFormat="1" applyFont="1" applyBorder="1" applyAlignment="1">
      <alignment/>
    </xf>
    <xf numFmtId="0" fontId="5" fillId="0" borderId="0" xfId="0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11" xfId="42" applyNumberFormat="1" applyFont="1" applyBorder="1" applyAlignment="1">
      <alignment/>
    </xf>
    <xf numFmtId="176" fontId="2" fillId="0" borderId="11" xfId="42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176" fontId="4" fillId="0" borderId="16" xfId="42" applyNumberFormat="1" applyFont="1" applyBorder="1" applyAlignment="1">
      <alignment/>
    </xf>
    <xf numFmtId="0" fontId="8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176" fontId="3" fillId="0" borderId="16" xfId="42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176" fontId="2" fillId="0" borderId="16" xfId="42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176" fontId="2" fillId="0" borderId="19" xfId="42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76" fontId="2" fillId="0" borderId="21" xfId="42" applyNumberFormat="1" applyFont="1" applyBorder="1" applyAlignment="1">
      <alignment/>
    </xf>
    <xf numFmtId="176" fontId="2" fillId="0" borderId="22" xfId="42" applyNumberFormat="1" applyFont="1" applyBorder="1" applyAlignment="1">
      <alignment/>
    </xf>
    <xf numFmtId="0" fontId="3" fillId="0" borderId="23" xfId="0" applyFont="1" applyBorder="1" applyAlignment="1">
      <alignment/>
    </xf>
    <xf numFmtId="176" fontId="3" fillId="0" borderId="24" xfId="42" applyNumberFormat="1" applyFont="1" applyBorder="1" applyAlignment="1">
      <alignment/>
    </xf>
    <xf numFmtId="176" fontId="4" fillId="0" borderId="24" xfId="42" applyNumberFormat="1" applyFont="1" applyBorder="1" applyAlignment="1">
      <alignment/>
    </xf>
    <xf numFmtId="176" fontId="4" fillId="0" borderId="25" xfId="42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171" fontId="0" fillId="0" borderId="0" xfId="42" applyFont="1" applyAlignment="1">
      <alignment/>
    </xf>
    <xf numFmtId="176" fontId="2" fillId="0" borderId="28" xfId="42" applyNumberFormat="1" applyFont="1" applyBorder="1" applyAlignment="1">
      <alignment/>
    </xf>
    <xf numFmtId="43" fontId="0" fillId="0" borderId="0" xfId="0" applyNumberFormat="1" applyAlignment="1">
      <alignment/>
    </xf>
    <xf numFmtId="0" fontId="3" fillId="0" borderId="29" xfId="0" applyFont="1" applyFill="1" applyBorder="1" applyAlignment="1">
      <alignment/>
    </xf>
    <xf numFmtId="176" fontId="3" fillId="0" borderId="28" xfId="42" applyNumberFormat="1" applyFont="1" applyBorder="1" applyAlignment="1">
      <alignment/>
    </xf>
    <xf numFmtId="176" fontId="2" fillId="0" borderId="30" xfId="42" applyNumberFormat="1" applyFont="1" applyBorder="1" applyAlignment="1">
      <alignment/>
    </xf>
    <xf numFmtId="176" fontId="3" fillId="0" borderId="31" xfId="42" applyNumberFormat="1" applyFont="1" applyBorder="1" applyAlignment="1">
      <alignment/>
    </xf>
    <xf numFmtId="176" fontId="2" fillId="0" borderId="31" xfId="42" applyNumberFormat="1" applyFont="1" applyBorder="1" applyAlignment="1">
      <alignment/>
    </xf>
    <xf numFmtId="176" fontId="2" fillId="0" borderId="32" xfId="42" applyNumberFormat="1" applyFont="1" applyBorder="1" applyAlignment="1">
      <alignment/>
    </xf>
    <xf numFmtId="0" fontId="0" fillId="0" borderId="0" xfId="0" applyFont="1" applyAlignment="1">
      <alignment/>
    </xf>
    <xf numFmtId="176" fontId="3" fillId="0" borderId="28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2" fillId="0" borderId="0" xfId="42" applyNumberFormat="1" applyFont="1" applyBorder="1" applyAlignment="1">
      <alignment/>
    </xf>
    <xf numFmtId="172" fontId="3" fillId="0" borderId="10" xfId="42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1" fontId="0" fillId="0" borderId="0" xfId="49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171" fontId="5" fillId="0" borderId="0" xfId="49" applyFont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194" fontId="15" fillId="0" borderId="40" xfId="0" applyNumberFormat="1" applyFont="1" applyBorder="1" applyAlignment="1" applyProtection="1">
      <alignment/>
      <protection/>
    </xf>
    <xf numFmtId="194" fontId="15" fillId="0" borderId="0" xfId="0" applyNumberFormat="1" applyFont="1" applyBorder="1" applyAlignment="1" applyProtection="1">
      <alignment/>
      <protection/>
    </xf>
    <xf numFmtId="194" fontId="15" fillId="0" borderId="41" xfId="0" applyNumberFormat="1" applyFont="1" applyBorder="1" applyAlignment="1" applyProtection="1">
      <alignment/>
      <protection/>
    </xf>
    <xf numFmtId="194" fontId="15" fillId="0" borderId="16" xfId="0" applyNumberFormat="1" applyFont="1" applyBorder="1" applyAlignment="1" applyProtection="1">
      <alignment/>
      <protection/>
    </xf>
    <xf numFmtId="0" fontId="15" fillId="0" borderId="17" xfId="0" applyFont="1" applyBorder="1" applyAlignment="1">
      <alignment/>
    </xf>
    <xf numFmtId="0" fontId="4" fillId="0" borderId="39" xfId="0" applyFont="1" applyBorder="1" applyAlignment="1">
      <alignment/>
    </xf>
    <xf numFmtId="0" fontId="15" fillId="0" borderId="42" xfId="0" applyFont="1" applyBorder="1" applyAlignment="1">
      <alignment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77" fontId="17" fillId="0" borderId="0" xfId="0" applyNumberFormat="1" applyFont="1" applyFill="1" applyAlignment="1">
      <alignment/>
    </xf>
    <xf numFmtId="171" fontId="0" fillId="0" borderId="0" xfId="49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177" fontId="1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0" fillId="0" borderId="0" xfId="49" applyFont="1" applyFill="1" applyAlignment="1">
      <alignment/>
    </xf>
    <xf numFmtId="0" fontId="18" fillId="34" borderId="0" xfId="0" applyFont="1" applyFill="1" applyBorder="1" applyAlignment="1">
      <alignment/>
    </xf>
    <xf numFmtId="177" fontId="17" fillId="34" borderId="0" xfId="0" applyNumberFormat="1" applyFont="1" applyFill="1" applyAlignment="1">
      <alignment/>
    </xf>
    <xf numFmtId="0" fontId="22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194" fontId="4" fillId="0" borderId="40" xfId="0" applyNumberFormat="1" applyFont="1" applyBorder="1" applyAlignment="1" applyProtection="1">
      <alignment/>
      <protection/>
    </xf>
    <xf numFmtId="0" fontId="0" fillId="0" borderId="4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194" fontId="4" fillId="0" borderId="28" xfId="0" applyNumberFormat="1" applyFont="1" applyBorder="1" applyAlignment="1" applyProtection="1">
      <alignment/>
      <protection/>
    </xf>
    <xf numFmtId="194" fontId="4" fillId="0" borderId="10" xfId="0" applyNumberFormat="1" applyFont="1" applyBorder="1" applyAlignment="1" applyProtection="1">
      <alignment/>
      <protection/>
    </xf>
    <xf numFmtId="194" fontId="4" fillId="0" borderId="0" xfId="0" applyNumberFormat="1" applyFont="1" applyBorder="1" applyAlignment="1" applyProtection="1">
      <alignment/>
      <protection/>
    </xf>
    <xf numFmtId="194" fontId="4" fillId="0" borderId="44" xfId="0" applyNumberFormat="1" applyFont="1" applyBorder="1" applyAlignment="1" applyProtection="1">
      <alignment/>
      <protection/>
    </xf>
    <xf numFmtId="194" fontId="4" fillId="0" borderId="32" xfId="0" applyNumberFormat="1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171" fontId="0" fillId="0" borderId="0" xfId="49" applyFont="1" applyAlignment="1">
      <alignment/>
    </xf>
    <xf numFmtId="171" fontId="0" fillId="0" borderId="0" xfId="0" applyNumberFormat="1" applyFont="1" applyAlignment="1">
      <alignment/>
    </xf>
    <xf numFmtId="0" fontId="4" fillId="0" borderId="42" xfId="0" applyFont="1" applyBorder="1" applyAlignment="1">
      <alignment/>
    </xf>
    <xf numFmtId="0" fontId="0" fillId="34" borderId="0" xfId="0" applyFont="1" applyFill="1" applyBorder="1" applyAlignment="1">
      <alignment/>
    </xf>
    <xf numFmtId="177" fontId="17" fillId="34" borderId="0" xfId="0" applyNumberFormat="1" applyFont="1" applyFill="1" applyBorder="1" applyAlignment="1">
      <alignment/>
    </xf>
    <xf numFmtId="172" fontId="0" fillId="0" borderId="0" xfId="49" applyNumberFormat="1" applyFont="1" applyAlignment="1">
      <alignment/>
    </xf>
    <xf numFmtId="0" fontId="24" fillId="0" borderId="45" xfId="0" applyFont="1" applyBorder="1" applyAlignment="1">
      <alignment/>
    </xf>
    <xf numFmtId="0" fontId="24" fillId="0" borderId="46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47" xfId="0" applyFont="1" applyBorder="1" applyAlignment="1">
      <alignment/>
    </xf>
    <xf numFmtId="0" fontId="24" fillId="0" borderId="47" xfId="0" applyFont="1" applyBorder="1" applyAlignment="1">
      <alignment horizontal="center"/>
    </xf>
    <xf numFmtId="172" fontId="2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0" xfId="49" applyNumberFormat="1" applyFont="1" applyFill="1" applyAlignment="1">
      <alignment/>
    </xf>
    <xf numFmtId="0" fontId="17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0" fillId="35" borderId="0" xfId="0" applyNumberFormat="1" applyFill="1" applyAlignment="1">
      <alignment/>
    </xf>
    <xf numFmtId="0" fontId="23" fillId="0" borderId="48" xfId="0" applyFont="1" applyBorder="1" applyAlignment="1">
      <alignment/>
    </xf>
    <xf numFmtId="0" fontId="24" fillId="0" borderId="49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24" fillId="0" borderId="38" xfId="0" applyFont="1" applyBorder="1" applyAlignment="1">
      <alignment horizontal="center"/>
    </xf>
    <xf numFmtId="0" fontId="24" fillId="0" borderId="38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0" fillId="0" borderId="28" xfId="0" applyBorder="1" applyAlignment="1">
      <alignment/>
    </xf>
    <xf numFmtId="0" fontId="0" fillId="35" borderId="0" xfId="0" applyFill="1" applyAlignment="1">
      <alignment/>
    </xf>
    <xf numFmtId="171" fontId="23" fillId="0" borderId="0" xfId="49" applyFont="1" applyAlignment="1">
      <alignment/>
    </xf>
    <xf numFmtId="171" fontId="23" fillId="0" borderId="41" xfId="49" applyFont="1" applyFill="1" applyBorder="1" applyAlignment="1">
      <alignment/>
    </xf>
    <xf numFmtId="0" fontId="24" fillId="0" borderId="50" xfId="0" applyFont="1" applyBorder="1" applyAlignment="1">
      <alignment/>
    </xf>
    <xf numFmtId="0" fontId="18" fillId="34" borderId="51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3" fillId="0" borderId="52" xfId="0" applyFont="1" applyBorder="1" applyAlignment="1">
      <alignment/>
    </xf>
    <xf numFmtId="0" fontId="3" fillId="34" borderId="53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7" xfId="0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0" borderId="59" xfId="0" applyFont="1" applyBorder="1" applyAlignment="1">
      <alignment/>
    </xf>
    <xf numFmtId="43" fontId="3" fillId="0" borderId="59" xfId="0" applyNumberFormat="1" applyFont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0" fontId="12" fillId="0" borderId="0" xfId="67">
      <alignment/>
      <protection/>
    </xf>
    <xf numFmtId="0" fontId="12" fillId="0" borderId="0" xfId="67" applyFill="1">
      <alignment/>
      <protection/>
    </xf>
    <xf numFmtId="171" fontId="12" fillId="0" borderId="0" xfId="67" applyNumberFormat="1">
      <alignment/>
      <protection/>
    </xf>
    <xf numFmtId="191" fontId="26" fillId="0" borderId="10" xfId="48" applyNumberFormat="1" applyFont="1" applyBorder="1" applyAlignment="1" applyProtection="1">
      <alignment/>
      <protection/>
    </xf>
    <xf numFmtId="191" fontId="24" fillId="0" borderId="10" xfId="48" applyNumberFormat="1" applyFont="1" applyBorder="1" applyAlignment="1" applyProtection="1">
      <alignment/>
      <protection/>
    </xf>
    <xf numFmtId="171" fontId="26" fillId="0" borderId="10" xfId="48" applyFont="1" applyBorder="1" applyAlignment="1" applyProtection="1">
      <alignment/>
      <protection/>
    </xf>
    <xf numFmtId="171" fontId="24" fillId="0" borderId="10" xfId="48" applyNumberFormat="1" applyFont="1" applyBorder="1" applyAlignment="1" applyProtection="1">
      <alignment/>
      <protection/>
    </xf>
    <xf numFmtId="171" fontId="36" fillId="34" borderId="10" xfId="48" applyNumberFormat="1" applyFont="1" applyFill="1" applyBorder="1" applyAlignment="1" applyProtection="1">
      <alignment/>
      <protection/>
    </xf>
    <xf numFmtId="171" fontId="36" fillId="34" borderId="10" xfId="48" applyNumberFormat="1" applyFont="1" applyFill="1" applyBorder="1" applyAlignment="1" applyProtection="1">
      <alignment horizontal="right"/>
      <protection/>
    </xf>
    <xf numFmtId="171" fontId="26" fillId="0" borderId="10" xfId="48" applyFont="1" applyFill="1" applyBorder="1" applyAlignment="1" applyProtection="1">
      <alignment/>
      <protection/>
    </xf>
    <xf numFmtId="171" fontId="26" fillId="0" borderId="10" xfId="48" applyFont="1" applyBorder="1" applyAlignment="1">
      <alignment/>
    </xf>
    <xf numFmtId="171" fontId="36" fillId="34" borderId="10" xfId="48" applyFont="1" applyFill="1" applyBorder="1" applyAlignment="1" applyProtection="1">
      <alignment/>
      <protection/>
    </xf>
    <xf numFmtId="171" fontId="26" fillId="0" borderId="10" xfId="48" applyFont="1" applyFill="1" applyBorder="1" applyAlignment="1">
      <alignment/>
    </xf>
    <xf numFmtId="171" fontId="26" fillId="0" borderId="28" xfId="48" applyFont="1" applyBorder="1" applyAlignment="1" applyProtection="1">
      <alignment/>
      <protection/>
    </xf>
    <xf numFmtId="171" fontId="26" fillId="0" borderId="28" xfId="48" applyFont="1" applyFill="1" applyBorder="1" applyAlignment="1" applyProtection="1">
      <alignment/>
      <protection/>
    </xf>
    <xf numFmtId="171" fontId="26" fillId="0" borderId="61" xfId="48" applyFont="1" applyFill="1" applyBorder="1" applyAlignment="1" applyProtection="1">
      <alignment/>
      <protection/>
    </xf>
    <xf numFmtId="191" fontId="26" fillId="0" borderId="28" xfId="48" applyNumberFormat="1" applyFont="1" applyBorder="1" applyAlignment="1" applyProtection="1">
      <alignment/>
      <protection/>
    </xf>
    <xf numFmtId="191" fontId="26" fillId="0" borderId="10" xfId="48" applyNumberFormat="1" applyFont="1" applyBorder="1" applyAlignment="1">
      <alignment/>
    </xf>
    <xf numFmtId="171" fontId="26" fillId="0" borderId="32" xfId="48" applyFont="1" applyBorder="1" applyAlignment="1" applyProtection="1">
      <alignment/>
      <protection/>
    </xf>
    <xf numFmtId="171" fontId="26" fillId="0" borderId="32" xfId="48" applyFont="1" applyBorder="1" applyAlignment="1">
      <alignment/>
    </xf>
    <xf numFmtId="171" fontId="26" fillId="0" borderId="62" xfId="48" applyFont="1" applyFill="1" applyBorder="1" applyAlignment="1" applyProtection="1">
      <alignment/>
      <protection/>
    </xf>
    <xf numFmtId="171" fontId="26" fillId="0" borderId="16" xfId="48" applyFont="1" applyBorder="1" applyAlignment="1" applyProtection="1">
      <alignment/>
      <protection/>
    </xf>
    <xf numFmtId="171" fontId="26" fillId="0" borderId="63" xfId="48" applyFont="1" applyFill="1" applyBorder="1" applyAlignment="1" applyProtection="1">
      <alignment/>
      <protection/>
    </xf>
    <xf numFmtId="171" fontId="36" fillId="34" borderId="16" xfId="48" applyFont="1" applyFill="1" applyBorder="1" applyAlignment="1" applyProtection="1">
      <alignment/>
      <protection/>
    </xf>
    <xf numFmtId="171" fontId="36" fillId="34" borderId="16" xfId="48" applyNumberFormat="1" applyFont="1" applyFill="1" applyBorder="1" applyAlignment="1" applyProtection="1">
      <alignment/>
      <protection/>
    </xf>
    <xf numFmtId="171" fontId="36" fillId="34" borderId="16" xfId="48" applyNumberFormat="1" applyFont="1" applyFill="1" applyBorder="1" applyAlignment="1" applyProtection="1">
      <alignment horizontal="right"/>
      <protection/>
    </xf>
    <xf numFmtId="171" fontId="24" fillId="0" borderId="16" xfId="48" applyNumberFormat="1" applyFont="1" applyBorder="1" applyAlignment="1" applyProtection="1">
      <alignment/>
      <protection/>
    </xf>
    <xf numFmtId="191" fontId="26" fillId="0" borderId="16" xfId="48" applyNumberFormat="1" applyFont="1" applyBorder="1" applyAlignment="1" applyProtection="1">
      <alignment/>
      <protection/>
    </xf>
    <xf numFmtId="191" fontId="26" fillId="0" borderId="61" xfId="48" applyNumberFormat="1" applyFont="1" applyFill="1" applyBorder="1" applyAlignment="1" applyProtection="1">
      <alignment/>
      <protection/>
    </xf>
    <xf numFmtId="191" fontId="36" fillId="34" borderId="10" xfId="48" applyNumberFormat="1" applyFont="1" applyFill="1" applyBorder="1" applyAlignment="1" applyProtection="1">
      <alignment/>
      <protection/>
    </xf>
    <xf numFmtId="191" fontId="36" fillId="34" borderId="10" xfId="48" applyNumberFormat="1" applyFont="1" applyFill="1" applyBorder="1" applyAlignment="1" applyProtection="1">
      <alignment horizontal="right"/>
      <protection/>
    </xf>
    <xf numFmtId="191" fontId="35" fillId="37" borderId="64" xfId="48" applyNumberFormat="1" applyFont="1" applyFill="1" applyBorder="1" applyAlignment="1" applyProtection="1">
      <alignment/>
      <protection/>
    </xf>
    <xf numFmtId="191" fontId="35" fillId="0" borderId="0" xfId="48" applyNumberFormat="1" applyFont="1" applyFill="1" applyBorder="1" applyAlignment="1" applyProtection="1">
      <alignment/>
      <protection/>
    </xf>
    <xf numFmtId="171" fontId="35" fillId="0" borderId="0" xfId="48" applyNumberFormat="1" applyFont="1" applyFill="1" applyBorder="1" applyAlignment="1" applyProtection="1">
      <alignment/>
      <protection/>
    </xf>
    <xf numFmtId="171" fontId="35" fillId="37" borderId="64" xfId="48" applyFont="1" applyFill="1" applyBorder="1" applyAlignment="1" applyProtection="1">
      <alignment/>
      <protection/>
    </xf>
    <xf numFmtId="195" fontId="12" fillId="0" borderId="0" xfId="67" applyNumberFormat="1">
      <alignment/>
      <protection/>
    </xf>
    <xf numFmtId="171" fontId="31" fillId="0" borderId="33" xfId="46" applyFont="1" applyBorder="1" applyAlignment="1">
      <alignment horizontal="center"/>
    </xf>
    <xf numFmtId="171" fontId="31" fillId="0" borderId="65" xfId="46" applyFont="1" applyBorder="1" applyAlignment="1">
      <alignment horizontal="center"/>
    </xf>
    <xf numFmtId="171" fontId="3" fillId="0" borderId="17" xfId="46" applyFont="1" applyBorder="1" applyAlignment="1">
      <alignment/>
    </xf>
    <xf numFmtId="0" fontId="6" fillId="0" borderId="0" xfId="0" applyFont="1" applyFill="1" applyBorder="1" applyAlignment="1" quotePrefix="1">
      <alignment/>
    </xf>
    <xf numFmtId="0" fontId="3" fillId="0" borderId="31" xfId="0" applyFont="1" applyFill="1" applyBorder="1" applyAlignment="1">
      <alignment/>
    </xf>
    <xf numFmtId="0" fontId="3" fillId="0" borderId="18" xfId="0" applyFont="1" applyBorder="1" applyAlignment="1">
      <alignment/>
    </xf>
    <xf numFmtId="172" fontId="15" fillId="0" borderId="40" xfId="46" applyNumberFormat="1" applyFont="1" applyBorder="1" applyAlignment="1" applyProtection="1">
      <alignment/>
      <protection/>
    </xf>
    <xf numFmtId="172" fontId="15" fillId="0" borderId="66" xfId="46" applyNumberFormat="1" applyFont="1" applyBorder="1" applyAlignment="1" applyProtection="1">
      <alignment/>
      <protection/>
    </xf>
    <xf numFmtId="172" fontId="15" fillId="0" borderId="0" xfId="46" applyNumberFormat="1" applyFont="1" applyBorder="1" applyAlignment="1" applyProtection="1">
      <alignment/>
      <protection/>
    </xf>
    <xf numFmtId="172" fontId="15" fillId="0" borderId="10" xfId="46" applyNumberFormat="1" applyFont="1" applyBorder="1" applyAlignment="1" applyProtection="1">
      <alignment/>
      <protection/>
    </xf>
    <xf numFmtId="172" fontId="15" fillId="0" borderId="31" xfId="46" applyNumberFormat="1" applyFont="1" applyBorder="1" applyAlignment="1" applyProtection="1">
      <alignment/>
      <protection/>
    </xf>
    <xf numFmtId="172" fontId="15" fillId="0" borderId="67" xfId="46" applyNumberFormat="1" applyFont="1" applyBorder="1" applyAlignment="1" applyProtection="1">
      <alignment/>
      <protection/>
    </xf>
    <xf numFmtId="172" fontId="15" fillId="0" borderId="67" xfId="46" applyNumberFormat="1" applyFont="1" applyFill="1" applyBorder="1" applyAlignment="1" applyProtection="1">
      <alignment/>
      <protection/>
    </xf>
    <xf numFmtId="176" fontId="4" fillId="38" borderId="10" xfId="42" applyNumberFormat="1" applyFont="1" applyFill="1" applyBorder="1" applyAlignment="1">
      <alignment/>
    </xf>
    <xf numFmtId="176" fontId="4" fillId="38" borderId="16" xfId="42" applyNumberFormat="1" applyFont="1" applyFill="1" applyBorder="1" applyAlignment="1">
      <alignment/>
    </xf>
    <xf numFmtId="172" fontId="16" fillId="0" borderId="0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172" fontId="15" fillId="0" borderId="67" xfId="46" applyNumberFormat="1" applyFont="1" applyBorder="1" applyAlignment="1">
      <alignment/>
    </xf>
    <xf numFmtId="172" fontId="4" fillId="0" borderId="10" xfId="46" applyNumberFormat="1" applyFont="1" applyBorder="1" applyAlignment="1" applyProtection="1">
      <alignment/>
      <protection/>
    </xf>
    <xf numFmtId="172" fontId="15" fillId="0" borderId="16" xfId="46" applyNumberFormat="1" applyFont="1" applyBorder="1" applyAlignment="1" applyProtection="1">
      <alignment/>
      <protection/>
    </xf>
    <xf numFmtId="172" fontId="15" fillId="0" borderId="66" xfId="46" applyNumberFormat="1" applyFont="1" applyFill="1" applyBorder="1" applyAlignment="1" applyProtection="1">
      <alignment/>
      <protection/>
    </xf>
    <xf numFmtId="172" fontId="15" fillId="0" borderId="40" xfId="46" applyNumberFormat="1" applyFont="1" applyFill="1" applyBorder="1" applyAlignment="1" applyProtection="1">
      <alignment/>
      <protection/>
    </xf>
    <xf numFmtId="172" fontId="15" fillId="0" borderId="32" xfId="46" applyNumberFormat="1" applyFont="1" applyBorder="1" applyAlignment="1" applyProtection="1">
      <alignment/>
      <protection/>
    </xf>
    <xf numFmtId="172" fontId="15" fillId="0" borderId="69" xfId="46" applyNumberFormat="1" applyFont="1" applyBorder="1" applyAlignment="1">
      <alignment/>
    </xf>
    <xf numFmtId="172" fontId="23" fillId="0" borderId="30" xfId="46" applyNumberFormat="1" applyFont="1" applyBorder="1" applyAlignment="1">
      <alignment/>
    </xf>
    <xf numFmtId="172" fontId="25" fillId="0" borderId="10" xfId="46" applyNumberFormat="1" applyFont="1" applyBorder="1" applyAlignment="1">
      <alignment/>
    </xf>
    <xf numFmtId="172" fontId="25" fillId="0" borderId="16" xfId="46" applyNumberFormat="1" applyFont="1" applyBorder="1" applyAlignment="1">
      <alignment/>
    </xf>
    <xf numFmtId="172" fontId="25" fillId="0" borderId="0" xfId="46" applyNumberFormat="1" applyFont="1" applyBorder="1" applyAlignment="1">
      <alignment/>
    </xf>
    <xf numFmtId="172" fontId="25" fillId="0" borderId="31" xfId="46" applyNumberFormat="1" applyFont="1" applyBorder="1" applyAlignment="1">
      <alignment/>
    </xf>
    <xf numFmtId="0" fontId="24" fillId="0" borderId="15" xfId="0" applyFont="1" applyFill="1" applyBorder="1" applyAlignment="1">
      <alignment/>
    </xf>
    <xf numFmtId="172" fontId="25" fillId="0" borderId="16" xfId="46" applyNumberFormat="1" applyFont="1" applyFill="1" applyBorder="1" applyAlignment="1">
      <alignment/>
    </xf>
    <xf numFmtId="172" fontId="25" fillId="0" borderId="70" xfId="46" applyNumberFormat="1" applyFont="1" applyBorder="1" applyAlignment="1">
      <alignment/>
    </xf>
    <xf numFmtId="172" fontId="25" fillId="34" borderId="0" xfId="46" applyNumberFormat="1" applyFont="1" applyFill="1" applyBorder="1" applyAlignment="1">
      <alignment/>
    </xf>
    <xf numFmtId="171" fontId="31" fillId="0" borderId="0" xfId="46" applyFont="1" applyBorder="1" applyAlignment="1">
      <alignment/>
    </xf>
    <xf numFmtId="0" fontId="16" fillId="0" borderId="17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32" xfId="0" applyFont="1" applyBorder="1" applyAlignment="1">
      <alignment/>
    </xf>
    <xf numFmtId="0" fontId="33" fillId="0" borderId="71" xfId="0" applyFont="1" applyBorder="1" applyAlignment="1">
      <alignment horizontal="center"/>
    </xf>
    <xf numFmtId="0" fontId="33" fillId="0" borderId="71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34" fillId="0" borderId="17" xfId="0" applyFont="1" applyBorder="1" applyAlignment="1">
      <alignment horizontal="center"/>
    </xf>
    <xf numFmtId="0" fontId="33" fillId="0" borderId="37" xfId="0" applyFont="1" applyFill="1" applyBorder="1" applyAlignment="1" applyProtection="1">
      <alignment horizontal="center"/>
      <protection/>
    </xf>
    <xf numFmtId="0" fontId="33" fillId="0" borderId="55" xfId="0" applyFont="1" applyBorder="1" applyAlignment="1" applyProtection="1">
      <alignment horizontal="center"/>
      <protection/>
    </xf>
    <xf numFmtId="0" fontId="12" fillId="0" borderId="7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>
      <alignment horizontal="center"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55" xfId="0" applyFont="1" applyBorder="1" applyAlignment="1" applyProtection="1">
      <alignment horizontal="center"/>
      <protection/>
    </xf>
    <xf numFmtId="0" fontId="26" fillId="0" borderId="48" xfId="0" applyFont="1" applyBorder="1" applyAlignment="1" applyProtection="1">
      <alignment/>
      <protection/>
    </xf>
    <xf numFmtId="0" fontId="26" fillId="0" borderId="15" xfId="0" applyFont="1" applyBorder="1" applyAlignment="1" applyProtection="1">
      <alignment/>
      <protection/>
    </xf>
    <xf numFmtId="0" fontId="26" fillId="0" borderId="73" xfId="0" applyFont="1" applyBorder="1" applyAlignment="1" applyProtection="1">
      <alignment/>
      <protection/>
    </xf>
    <xf numFmtId="0" fontId="26" fillId="0" borderId="17" xfId="0" applyFont="1" applyBorder="1" applyAlignment="1" applyProtection="1">
      <alignment/>
      <protection/>
    </xf>
    <xf numFmtId="0" fontId="26" fillId="0" borderId="74" xfId="0" applyFont="1" applyBorder="1" applyAlignment="1" applyProtection="1">
      <alignment/>
      <protection/>
    </xf>
    <xf numFmtId="191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6" xfId="0" applyFont="1" applyBorder="1" applyAlignment="1">
      <alignment/>
    </xf>
    <xf numFmtId="0" fontId="36" fillId="34" borderId="17" xfId="0" applyFont="1" applyFill="1" applyBorder="1" applyAlignment="1" applyProtection="1">
      <alignment/>
      <protection/>
    </xf>
    <xf numFmtId="171" fontId="26" fillId="0" borderId="10" xfId="0" applyNumberFormat="1" applyFont="1" applyBorder="1" applyAlignment="1">
      <alignment/>
    </xf>
    <xf numFmtId="0" fontId="24" fillId="0" borderId="17" xfId="0" applyFont="1" applyBorder="1" applyAlignment="1" applyProtection="1">
      <alignment/>
      <protection/>
    </xf>
    <xf numFmtId="0" fontId="35" fillId="37" borderId="75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171" fontId="0" fillId="34" borderId="0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0" fontId="37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171" fontId="3" fillId="0" borderId="29" xfId="46" applyFont="1" applyBorder="1" applyAlignment="1">
      <alignment/>
    </xf>
    <xf numFmtId="171" fontId="3" fillId="0" borderId="28" xfId="46" applyFont="1" applyBorder="1" applyAlignment="1">
      <alignment/>
    </xf>
    <xf numFmtId="171" fontId="3" fillId="0" borderId="30" xfId="46" applyFont="1" applyBorder="1" applyAlignment="1">
      <alignment/>
    </xf>
    <xf numFmtId="171" fontId="3" fillId="0" borderId="16" xfId="46" applyFont="1" applyBorder="1" applyAlignment="1">
      <alignment/>
    </xf>
    <xf numFmtId="171" fontId="3" fillId="0" borderId="15" xfId="46" applyFont="1" applyBorder="1" applyAlignment="1">
      <alignment/>
    </xf>
    <xf numFmtId="171" fontId="3" fillId="0" borderId="10" xfId="46" applyFont="1" applyBorder="1" applyAlignment="1">
      <alignment/>
    </xf>
    <xf numFmtId="171" fontId="3" fillId="0" borderId="59" xfId="46" applyFont="1" applyBorder="1" applyAlignment="1">
      <alignment/>
    </xf>
    <xf numFmtId="171" fontId="3" fillId="36" borderId="15" xfId="46" applyFont="1" applyFill="1" applyBorder="1" applyAlignment="1">
      <alignment/>
    </xf>
    <xf numFmtId="171" fontId="3" fillId="36" borderId="16" xfId="46" applyFont="1" applyFill="1" applyBorder="1" applyAlignment="1">
      <alignment/>
    </xf>
    <xf numFmtId="171" fontId="3" fillId="36" borderId="17" xfId="46" applyFont="1" applyFill="1" applyBorder="1" applyAlignment="1">
      <alignment/>
    </xf>
    <xf numFmtId="171" fontId="3" fillId="36" borderId="10" xfId="46" applyFont="1" applyFill="1" applyBorder="1" applyAlignment="1">
      <alignment/>
    </xf>
    <xf numFmtId="171" fontId="3" fillId="36" borderId="59" xfId="46" applyFont="1" applyFill="1" applyBorder="1" applyAlignment="1">
      <alignment/>
    </xf>
    <xf numFmtId="171" fontId="3" fillId="0" borderId="59" xfId="46" applyFont="1" applyFill="1" applyBorder="1" applyAlignment="1">
      <alignment/>
    </xf>
    <xf numFmtId="171" fontId="29" fillId="33" borderId="15" xfId="46" applyFont="1" applyFill="1" applyBorder="1" applyAlignment="1">
      <alignment/>
    </xf>
    <xf numFmtId="171" fontId="29" fillId="33" borderId="10" xfId="46" applyFont="1" applyFill="1" applyBorder="1" applyAlignment="1">
      <alignment/>
    </xf>
    <xf numFmtId="171" fontId="29" fillId="33" borderId="16" xfId="46" applyFont="1" applyFill="1" applyBorder="1" applyAlignment="1">
      <alignment/>
    </xf>
    <xf numFmtId="171" fontId="29" fillId="33" borderId="17" xfId="46" applyFont="1" applyFill="1" applyBorder="1" applyAlignment="1">
      <alignment/>
    </xf>
    <xf numFmtId="171" fontId="4" fillId="33" borderId="16" xfId="46" applyFont="1" applyFill="1" applyBorder="1" applyAlignment="1">
      <alignment/>
    </xf>
    <xf numFmtId="171" fontId="4" fillId="0" borderId="15" xfId="46" applyFont="1" applyBorder="1" applyAlignment="1">
      <alignment/>
    </xf>
    <xf numFmtId="171" fontId="4" fillId="0" borderId="10" xfId="46" applyFont="1" applyBorder="1" applyAlignment="1">
      <alignment/>
    </xf>
    <xf numFmtId="171" fontId="4" fillId="0" borderId="16" xfId="46" applyFont="1" applyBorder="1" applyAlignment="1">
      <alignment/>
    </xf>
    <xf numFmtId="171" fontId="4" fillId="0" borderId="17" xfId="46" applyFont="1" applyBorder="1" applyAlignment="1">
      <alignment/>
    </xf>
    <xf numFmtId="171" fontId="3" fillId="0" borderId="18" xfId="46" applyFont="1" applyBorder="1" applyAlignment="1">
      <alignment/>
    </xf>
    <xf numFmtId="171" fontId="3" fillId="0" borderId="11" xfId="46" applyFont="1" applyBorder="1" applyAlignment="1">
      <alignment/>
    </xf>
    <xf numFmtId="171" fontId="3" fillId="0" borderId="19" xfId="46" applyFont="1" applyBorder="1" applyAlignment="1">
      <alignment/>
    </xf>
    <xf numFmtId="171" fontId="30" fillId="39" borderId="75" xfId="46" applyFont="1" applyFill="1" applyBorder="1" applyAlignment="1">
      <alignment/>
    </xf>
    <xf numFmtId="171" fontId="30" fillId="39" borderId="20" xfId="46" applyFont="1" applyFill="1" applyBorder="1" applyAlignment="1">
      <alignment/>
    </xf>
    <xf numFmtId="171" fontId="30" fillId="39" borderId="21" xfId="46" applyFont="1" applyFill="1" applyBorder="1" applyAlignment="1">
      <alignment/>
    </xf>
    <xf numFmtId="171" fontId="30" fillId="39" borderId="22" xfId="46" applyFont="1" applyFill="1" applyBorder="1" applyAlignment="1">
      <alignment/>
    </xf>
    <xf numFmtId="171" fontId="30" fillId="39" borderId="76" xfId="46" applyFont="1" applyFill="1" applyBorder="1" applyAlignment="1">
      <alignment/>
    </xf>
    <xf numFmtId="171" fontId="3" fillId="0" borderId="60" xfId="46" applyFont="1" applyBorder="1" applyAlignment="1">
      <alignment/>
    </xf>
    <xf numFmtId="171" fontId="0" fillId="0" borderId="0" xfId="46" applyFont="1" applyFill="1" applyBorder="1" applyAlignment="1">
      <alignment/>
    </xf>
    <xf numFmtId="176" fontId="3" fillId="0" borderId="37" xfId="42" applyNumberFormat="1" applyFont="1" applyBorder="1" applyAlignment="1">
      <alignment/>
    </xf>
    <xf numFmtId="176" fontId="3" fillId="0" borderId="37" xfId="51" applyNumberFormat="1" applyFont="1" applyBorder="1" applyAlignment="1">
      <alignment/>
    </xf>
    <xf numFmtId="0" fontId="3" fillId="0" borderId="56" xfId="0" applyFont="1" applyBorder="1" applyAlignment="1">
      <alignment/>
    </xf>
    <xf numFmtId="176" fontId="3" fillId="0" borderId="10" xfId="51" applyNumberFormat="1" applyFont="1" applyBorder="1" applyAlignment="1">
      <alignment/>
    </xf>
    <xf numFmtId="176" fontId="3" fillId="0" borderId="11" xfId="51" applyNumberFormat="1" applyFont="1" applyBorder="1" applyAlignment="1">
      <alignment/>
    </xf>
    <xf numFmtId="171" fontId="3" fillId="0" borderId="21" xfId="51" applyFont="1" applyBorder="1" applyAlignment="1">
      <alignment/>
    </xf>
    <xf numFmtId="176" fontId="3" fillId="0" borderId="28" xfId="51" applyNumberFormat="1" applyFont="1" applyBorder="1" applyAlignment="1">
      <alignment/>
    </xf>
    <xf numFmtId="172" fontId="4" fillId="38" borderId="15" xfId="42" applyNumberFormat="1" applyFont="1" applyFill="1" applyBorder="1" applyAlignment="1">
      <alignment/>
    </xf>
    <xf numFmtId="176" fontId="4" fillId="40" borderId="10" xfId="42" applyNumberFormat="1" applyFont="1" applyFill="1" applyBorder="1" applyAlignment="1">
      <alignment/>
    </xf>
    <xf numFmtId="176" fontId="4" fillId="40" borderId="16" xfId="42" applyNumberFormat="1" applyFont="1" applyFill="1" applyBorder="1" applyAlignment="1">
      <alignment/>
    </xf>
    <xf numFmtId="176" fontId="3" fillId="40" borderId="10" xfId="42" applyNumberFormat="1" applyFont="1" applyFill="1" applyBorder="1" applyAlignment="1">
      <alignment/>
    </xf>
    <xf numFmtId="172" fontId="4" fillId="0" borderId="67" xfId="51" applyNumberFormat="1" applyFont="1" applyBorder="1" applyAlignment="1">
      <alignment/>
    </xf>
    <xf numFmtId="172" fontId="4" fillId="0" borderId="67" xfId="51" applyNumberFormat="1" applyFont="1" applyBorder="1" applyAlignment="1" applyProtection="1">
      <alignment/>
      <protection/>
    </xf>
    <xf numFmtId="172" fontId="4" fillId="0" borderId="0" xfId="51" applyNumberFormat="1" applyFont="1" applyBorder="1" applyAlignment="1" applyProtection="1">
      <alignment/>
      <protection/>
    </xf>
    <xf numFmtId="172" fontId="4" fillId="0" borderId="41" xfId="51" applyNumberFormat="1" applyFont="1" applyBorder="1" applyAlignment="1" applyProtection="1">
      <alignment/>
      <protection/>
    </xf>
    <xf numFmtId="172" fontId="4" fillId="0" borderId="10" xfId="51" applyNumberFormat="1" applyFont="1" applyBorder="1" applyAlignment="1" applyProtection="1">
      <alignment/>
      <protection/>
    </xf>
    <xf numFmtId="172" fontId="4" fillId="0" borderId="44" xfId="51" applyNumberFormat="1" applyFont="1" applyBorder="1" applyAlignment="1" applyProtection="1">
      <alignment/>
      <protection/>
    </xf>
    <xf numFmtId="172" fontId="4" fillId="0" borderId="40" xfId="51" applyNumberFormat="1" applyFont="1" applyBorder="1" applyAlignment="1" applyProtection="1">
      <alignment/>
      <protection/>
    </xf>
    <xf numFmtId="172" fontId="4" fillId="0" borderId="32" xfId="51" applyNumberFormat="1" applyFont="1" applyBorder="1" applyAlignment="1" applyProtection="1">
      <alignment/>
      <protection/>
    </xf>
    <xf numFmtId="172" fontId="15" fillId="0" borderId="10" xfId="51" applyNumberFormat="1" applyFont="1" applyBorder="1" applyAlignment="1" applyProtection="1">
      <alignment/>
      <protection/>
    </xf>
    <xf numFmtId="171" fontId="0" fillId="0" borderId="10" xfId="51" applyFont="1" applyBorder="1" applyAlignment="1">
      <alignment/>
    </xf>
    <xf numFmtId="172" fontId="4" fillId="0" borderId="31" xfId="51" applyNumberFormat="1" applyFont="1" applyBorder="1" applyAlignment="1" applyProtection="1">
      <alignment/>
      <protection/>
    </xf>
    <xf numFmtId="172" fontId="4" fillId="0" borderId="69" xfId="51" applyNumberFormat="1" applyFont="1" applyBorder="1" applyAlignment="1">
      <alignment/>
    </xf>
    <xf numFmtId="172" fontId="4" fillId="0" borderId="69" xfId="51" applyNumberFormat="1" applyFont="1" applyBorder="1" applyAlignment="1" applyProtection="1">
      <alignment/>
      <protection/>
    </xf>
    <xf numFmtId="172" fontId="4" fillId="0" borderId="33" xfId="51" applyNumberFormat="1" applyFont="1" applyBorder="1" applyAlignment="1" applyProtection="1">
      <alignment/>
      <protection/>
    </xf>
    <xf numFmtId="172" fontId="4" fillId="0" borderId="21" xfId="51" applyNumberFormat="1" applyFont="1" applyBorder="1" applyAlignment="1" applyProtection="1">
      <alignment/>
      <protection/>
    </xf>
    <xf numFmtId="172" fontId="4" fillId="0" borderId="77" xfId="51" applyNumberFormat="1" applyFont="1" applyBorder="1" applyAlignment="1" applyProtection="1">
      <alignment/>
      <protection/>
    </xf>
    <xf numFmtId="172" fontId="4" fillId="0" borderId="78" xfId="51" applyNumberFormat="1" applyFont="1" applyBorder="1" applyAlignment="1" applyProtection="1">
      <alignment/>
      <protection/>
    </xf>
    <xf numFmtId="172" fontId="4" fillId="0" borderId="79" xfId="51" applyNumberFormat="1" applyFont="1" applyBorder="1" applyAlignment="1" applyProtection="1">
      <alignment/>
      <protection/>
    </xf>
    <xf numFmtId="172" fontId="4" fillId="0" borderId="65" xfId="51" applyNumberFormat="1" applyFont="1" applyBorder="1" applyAlignment="1" applyProtection="1">
      <alignment/>
      <protection/>
    </xf>
    <xf numFmtId="172" fontId="15" fillId="0" borderId="67" xfId="51" applyNumberFormat="1" applyFont="1" applyBorder="1" applyAlignment="1">
      <alignment/>
    </xf>
    <xf numFmtId="172" fontId="15" fillId="0" borderId="67" xfId="51" applyNumberFormat="1" applyFont="1" applyBorder="1" applyAlignment="1" applyProtection="1">
      <alignment/>
      <protection/>
    </xf>
    <xf numFmtId="172" fontId="15" fillId="0" borderId="40" xfId="51" applyNumberFormat="1" applyFont="1" applyBorder="1" applyAlignment="1" applyProtection="1">
      <alignment/>
      <protection/>
    </xf>
    <xf numFmtId="172" fontId="15" fillId="0" borderId="66" xfId="51" applyNumberFormat="1" applyFont="1" applyBorder="1" applyAlignment="1" applyProtection="1">
      <alignment/>
      <protection/>
    </xf>
    <xf numFmtId="172" fontId="15" fillId="0" borderId="0" xfId="51" applyNumberFormat="1" applyFont="1" applyBorder="1" applyAlignment="1" applyProtection="1">
      <alignment/>
      <protection/>
    </xf>
    <xf numFmtId="172" fontId="15" fillId="0" borderId="31" xfId="51" applyNumberFormat="1" applyFont="1" applyBorder="1" applyAlignment="1" applyProtection="1">
      <alignment/>
      <protection/>
    </xf>
    <xf numFmtId="172" fontId="15" fillId="0" borderId="16" xfId="51" applyNumberFormat="1" applyFont="1" applyBorder="1" applyAlignment="1" applyProtection="1">
      <alignment/>
      <protection/>
    </xf>
    <xf numFmtId="172" fontId="15" fillId="0" borderId="67" xfId="51" applyNumberFormat="1" applyFont="1" applyFill="1" applyBorder="1" applyAlignment="1" applyProtection="1">
      <alignment/>
      <protection/>
    </xf>
    <xf numFmtId="172" fontId="15" fillId="0" borderId="66" xfId="51" applyNumberFormat="1" applyFont="1" applyFill="1" applyBorder="1" applyAlignment="1" applyProtection="1">
      <alignment/>
      <protection/>
    </xf>
    <xf numFmtId="172" fontId="15" fillId="0" borderId="40" xfId="51" applyNumberFormat="1" applyFont="1" applyFill="1" applyBorder="1" applyAlignment="1" applyProtection="1">
      <alignment/>
      <protection/>
    </xf>
    <xf numFmtId="172" fontId="15" fillId="0" borderId="32" xfId="51" applyNumberFormat="1" applyFont="1" applyBorder="1" applyAlignment="1" applyProtection="1">
      <alignment/>
      <protection/>
    </xf>
    <xf numFmtId="172" fontId="15" fillId="0" borderId="80" xfId="51" applyNumberFormat="1" applyFont="1" applyBorder="1" applyAlignment="1" applyProtection="1">
      <alignment/>
      <protection/>
    </xf>
    <xf numFmtId="172" fontId="15" fillId="0" borderId="80" xfId="51" applyNumberFormat="1" applyFont="1" applyBorder="1" applyAlignment="1">
      <alignment/>
    </xf>
    <xf numFmtId="172" fontId="15" fillId="0" borderId="80" xfId="51" applyNumberFormat="1" applyFont="1" applyFill="1" applyBorder="1" applyAlignment="1" applyProtection="1">
      <alignment/>
      <protection/>
    </xf>
    <xf numFmtId="172" fontId="15" fillId="0" borderId="69" xfId="51" applyNumberFormat="1" applyFont="1" applyBorder="1" applyAlignment="1">
      <alignment/>
    </xf>
    <xf numFmtId="172" fontId="15" fillId="0" borderId="69" xfId="51" applyNumberFormat="1" applyFont="1" applyBorder="1" applyAlignment="1" applyProtection="1">
      <alignment/>
      <protection/>
    </xf>
    <xf numFmtId="172" fontId="15" fillId="0" borderId="79" xfId="51" applyNumberFormat="1" applyFont="1" applyBorder="1" applyAlignment="1" applyProtection="1">
      <alignment/>
      <protection/>
    </xf>
    <xf numFmtId="172" fontId="15" fillId="0" borderId="33" xfId="51" applyNumberFormat="1" applyFont="1" applyBorder="1" applyAlignment="1" applyProtection="1">
      <alignment/>
      <protection/>
    </xf>
    <xf numFmtId="172" fontId="15" fillId="0" borderId="77" xfId="51" applyNumberFormat="1" applyFont="1" applyBorder="1" applyAlignment="1" applyProtection="1">
      <alignment/>
      <protection/>
    </xf>
    <xf numFmtId="172" fontId="15" fillId="0" borderId="21" xfId="51" applyNumberFormat="1" applyFont="1" applyBorder="1" applyAlignment="1" applyProtection="1">
      <alignment/>
      <protection/>
    </xf>
    <xf numFmtId="172" fontId="15" fillId="0" borderId="65" xfId="51" applyNumberFormat="1" applyFont="1" applyBorder="1" applyAlignment="1" applyProtection="1">
      <alignment/>
      <protection/>
    </xf>
    <xf numFmtId="176" fontId="3" fillId="40" borderId="11" xfId="42" applyNumberFormat="1" applyFont="1" applyFill="1" applyBorder="1" applyAlignment="1">
      <alignment/>
    </xf>
    <xf numFmtId="176" fontId="3" fillId="40" borderId="37" xfId="42" applyNumberFormat="1" applyFont="1" applyFill="1" applyBorder="1" applyAlignment="1">
      <alignment/>
    </xf>
    <xf numFmtId="176" fontId="2" fillId="40" borderId="11" xfId="42" applyNumberFormat="1" applyFont="1" applyFill="1" applyBorder="1" applyAlignment="1">
      <alignment/>
    </xf>
    <xf numFmtId="176" fontId="2" fillId="40" borderId="19" xfId="42" applyNumberFormat="1" applyFont="1" applyFill="1" applyBorder="1" applyAlignment="1">
      <alignment/>
    </xf>
    <xf numFmtId="172" fontId="28" fillId="0" borderId="0" xfId="42" applyNumberFormat="1" applyFont="1" applyAlignment="1">
      <alignment/>
    </xf>
    <xf numFmtId="0" fontId="0" fillId="41" borderId="0" xfId="0" applyFont="1" applyFill="1" applyAlignment="1">
      <alignment/>
    </xf>
    <xf numFmtId="0" fontId="28" fillId="0" borderId="0" xfId="0" applyFont="1" applyAlignment="1">
      <alignment/>
    </xf>
    <xf numFmtId="171" fontId="28" fillId="0" borderId="33" xfId="46" applyFont="1" applyBorder="1" applyAlignment="1">
      <alignment/>
    </xf>
    <xf numFmtId="171" fontId="31" fillId="0" borderId="75" xfId="46" applyFont="1" applyBorder="1" applyAlignment="1">
      <alignment/>
    </xf>
    <xf numFmtId="171" fontId="31" fillId="0" borderId="81" xfId="46" applyFont="1" applyBorder="1" applyAlignment="1">
      <alignment horizontal="center"/>
    </xf>
    <xf numFmtId="171" fontId="31" fillId="0" borderId="81" xfId="46" applyFont="1" applyBorder="1" applyAlignment="1">
      <alignment horizontal="center" wrapText="1"/>
    </xf>
    <xf numFmtId="171" fontId="31" fillId="0" borderId="82" xfId="46" applyFont="1" applyBorder="1" applyAlignment="1">
      <alignment horizontal="center"/>
    </xf>
    <xf numFmtId="171" fontId="31" fillId="0" borderId="83" xfId="46" applyFont="1" applyBorder="1" applyAlignment="1">
      <alignment/>
    </xf>
    <xf numFmtId="171" fontId="31" fillId="0" borderId="17" xfId="46" applyFont="1" applyBorder="1" applyAlignment="1" quotePrefix="1">
      <alignment/>
    </xf>
    <xf numFmtId="171" fontId="31" fillId="0" borderId="27" xfId="46" applyNumberFormat="1" applyFont="1" applyBorder="1" applyAlignment="1">
      <alignment horizontal="center"/>
    </xf>
    <xf numFmtId="171" fontId="31" fillId="0" borderId="84" xfId="46" applyNumberFormat="1" applyFont="1" applyBorder="1" applyAlignment="1">
      <alignment horizontal="right"/>
    </xf>
    <xf numFmtId="171" fontId="28" fillId="0" borderId="17" xfId="46" applyFont="1" applyBorder="1" applyAlignment="1">
      <alignment/>
    </xf>
    <xf numFmtId="171" fontId="28" fillId="0" borderId="32" xfId="51" applyFont="1" applyBorder="1" applyAlignment="1">
      <alignment/>
    </xf>
    <xf numFmtId="171" fontId="28" fillId="0" borderId="32" xfId="51" applyNumberFormat="1" applyFont="1" applyBorder="1" applyAlignment="1">
      <alignment/>
    </xf>
    <xf numFmtId="171" fontId="28" fillId="0" borderId="0" xfId="46" applyNumberFormat="1" applyFont="1" applyBorder="1" applyAlignment="1">
      <alignment horizontal="center"/>
    </xf>
    <xf numFmtId="171" fontId="31" fillId="0" borderId="0" xfId="46" applyNumberFormat="1" applyFont="1" applyBorder="1" applyAlignment="1">
      <alignment horizontal="center"/>
    </xf>
    <xf numFmtId="171" fontId="28" fillId="0" borderId="0" xfId="46" applyNumberFormat="1" applyFont="1" applyBorder="1" applyAlignment="1">
      <alignment/>
    </xf>
    <xf numFmtId="171" fontId="28" fillId="0" borderId="0" xfId="46" applyNumberFormat="1" applyFont="1" applyFill="1" applyBorder="1" applyAlignment="1">
      <alignment/>
    </xf>
    <xf numFmtId="171" fontId="28" fillId="0" borderId="32" xfId="46" applyNumberFormat="1" applyFont="1" applyBorder="1" applyAlignment="1">
      <alignment/>
    </xf>
    <xf numFmtId="171" fontId="28" fillId="0" borderId="32" xfId="46" applyNumberFormat="1" applyFont="1" applyBorder="1" applyAlignment="1">
      <alignment horizontal="right"/>
    </xf>
    <xf numFmtId="171" fontId="31" fillId="0" borderId="17" xfId="46" applyFont="1" applyBorder="1" applyAlignment="1">
      <alignment/>
    </xf>
    <xf numFmtId="171" fontId="41" fillId="0" borderId="0" xfId="46" applyNumberFormat="1" applyFont="1" applyBorder="1" applyAlignment="1">
      <alignment horizontal="center"/>
    </xf>
    <xf numFmtId="171" fontId="41" fillId="0" borderId="32" xfId="46" applyNumberFormat="1" applyFont="1" applyBorder="1" applyAlignment="1">
      <alignment horizontal="center"/>
    </xf>
    <xf numFmtId="171" fontId="31" fillId="0" borderId="32" xfId="46" applyNumberFormat="1" applyFont="1" applyBorder="1" applyAlignment="1">
      <alignment horizontal="right"/>
    </xf>
    <xf numFmtId="171" fontId="28" fillId="0" borderId="0" xfId="46" applyNumberFormat="1" applyFont="1" applyBorder="1" applyAlignment="1">
      <alignment/>
    </xf>
    <xf numFmtId="171" fontId="28" fillId="0" borderId="85" xfId="46" applyFont="1" applyBorder="1" applyAlignment="1">
      <alignment/>
    </xf>
    <xf numFmtId="171" fontId="28" fillId="0" borderId="47" xfId="46" applyNumberFormat="1" applyFont="1" applyBorder="1" applyAlignment="1">
      <alignment/>
    </xf>
    <xf numFmtId="171" fontId="28" fillId="0" borderId="86" xfId="46" applyFont="1" applyBorder="1" applyAlignment="1">
      <alignment/>
    </xf>
    <xf numFmtId="171" fontId="42" fillId="42" borderId="86" xfId="46" applyFont="1" applyFill="1" applyBorder="1" applyAlignment="1">
      <alignment/>
    </xf>
    <xf numFmtId="171" fontId="42" fillId="42" borderId="87" xfId="46" applyNumberFormat="1" applyFont="1" applyFill="1" applyBorder="1" applyAlignment="1">
      <alignment/>
    </xf>
    <xf numFmtId="171" fontId="42" fillId="42" borderId="88" xfId="46" applyNumberFormat="1" applyFont="1" applyFill="1" applyBorder="1" applyAlignment="1">
      <alignment/>
    </xf>
    <xf numFmtId="171" fontId="28" fillId="34" borderId="0" xfId="46" applyFont="1" applyFill="1" applyAlignment="1">
      <alignment/>
    </xf>
    <xf numFmtId="0" fontId="11" fillId="0" borderId="0" xfId="0" applyFont="1" applyFill="1" applyBorder="1" applyAlignment="1" quotePrefix="1">
      <alignment/>
    </xf>
    <xf numFmtId="171" fontId="28" fillId="0" borderId="0" xfId="46" applyFont="1" applyAlignment="1">
      <alignment/>
    </xf>
    <xf numFmtId="171" fontId="31" fillId="0" borderId="27" xfId="46" applyFont="1" applyBorder="1" applyAlignment="1">
      <alignment/>
    </xf>
    <xf numFmtId="171" fontId="28" fillId="0" borderId="0" xfId="46" applyFont="1" applyBorder="1" applyAlignment="1">
      <alignment/>
    </xf>
    <xf numFmtId="171" fontId="28" fillId="0" borderId="47" xfId="46" applyFont="1" applyBorder="1" applyAlignment="1">
      <alignment/>
    </xf>
    <xf numFmtId="171" fontId="42" fillId="42" borderId="87" xfId="46" applyFont="1" applyFill="1" applyBorder="1" applyAlignment="1">
      <alignment/>
    </xf>
    <xf numFmtId="172" fontId="25" fillId="0" borderId="10" xfId="45" applyNumberFormat="1" applyFont="1" applyBorder="1" applyAlignment="1">
      <alignment/>
    </xf>
    <xf numFmtId="172" fontId="23" fillId="0" borderId="10" xfId="45" applyNumberFormat="1" applyFont="1" applyBorder="1" applyAlignment="1">
      <alignment/>
    </xf>
    <xf numFmtId="172" fontId="23" fillId="0" borderId="31" xfId="45" applyNumberFormat="1" applyFont="1" applyBorder="1" applyAlignment="1">
      <alignment/>
    </xf>
    <xf numFmtId="172" fontId="25" fillId="0" borderId="0" xfId="45" applyNumberFormat="1" applyFont="1" applyBorder="1" applyAlignment="1">
      <alignment/>
    </xf>
    <xf numFmtId="171" fontId="28" fillId="0" borderId="0" xfId="45" applyFont="1" applyBorder="1" applyAlignment="1">
      <alignment/>
    </xf>
    <xf numFmtId="171" fontId="28" fillId="0" borderId="0" xfId="45" applyNumberFormat="1" applyFont="1" applyBorder="1" applyAlignment="1">
      <alignment horizontal="center"/>
    </xf>
    <xf numFmtId="171" fontId="28" fillId="0" borderId="0" xfId="45" applyNumberFormat="1" applyFont="1" applyBorder="1" applyAlignment="1">
      <alignment/>
    </xf>
    <xf numFmtId="171" fontId="28" fillId="0" borderId="0" xfId="45" applyNumberFormat="1" applyFont="1" applyFill="1" applyBorder="1" applyAlignment="1">
      <alignment/>
    </xf>
    <xf numFmtId="171" fontId="28" fillId="0" borderId="0" xfId="45" applyNumberFormat="1" applyFont="1" applyBorder="1" applyAlignment="1">
      <alignment/>
    </xf>
    <xf numFmtId="176" fontId="3" fillId="0" borderId="10" xfId="51" applyNumberFormat="1" applyFont="1" applyFill="1" applyBorder="1" applyAlignment="1">
      <alignment/>
    </xf>
    <xf numFmtId="176" fontId="78" fillId="0" borderId="10" xfId="42" applyNumberFormat="1" applyFont="1" applyFill="1" applyBorder="1" applyAlignment="1">
      <alignment/>
    </xf>
    <xf numFmtId="43" fontId="3" fillId="0" borderId="10" xfId="51" applyNumberFormat="1" applyFont="1" applyBorder="1" applyAlignment="1">
      <alignment/>
    </xf>
    <xf numFmtId="43" fontId="3" fillId="0" borderId="0" xfId="0" applyNumberFormat="1" applyFont="1" applyAlignment="1">
      <alignment/>
    </xf>
    <xf numFmtId="172" fontId="15" fillId="0" borderId="16" xfId="51" applyNumberFormat="1" applyFont="1" applyFill="1" applyBorder="1" applyAlignment="1" applyProtection="1">
      <alignment/>
      <protection/>
    </xf>
    <xf numFmtId="171" fontId="28" fillId="0" borderId="0" xfId="46" applyNumberFormat="1" applyFont="1" applyFill="1" applyBorder="1" applyAlignment="1">
      <alignment horizontal="right"/>
    </xf>
    <xf numFmtId="171" fontId="28" fillId="0" borderId="0" xfId="46" applyNumberFormat="1" applyFont="1" applyFill="1" applyBorder="1" applyAlignment="1">
      <alignment horizontal="center"/>
    </xf>
    <xf numFmtId="172" fontId="15" fillId="0" borderId="40" xfId="45" applyNumberFormat="1" applyFont="1" applyBorder="1" applyAlignment="1" applyProtection="1">
      <alignment/>
      <protection/>
    </xf>
    <xf numFmtId="0" fontId="4" fillId="0" borderId="15" xfId="0" applyFont="1" applyBorder="1" applyAlignment="1">
      <alignment horizontal="left"/>
    </xf>
    <xf numFmtId="172" fontId="25" fillId="0" borderId="41" xfId="45" applyNumberFormat="1" applyFont="1" applyBorder="1" applyAlignment="1">
      <alignment/>
    </xf>
    <xf numFmtId="172" fontId="25" fillId="0" borderId="41" xfId="46" applyNumberFormat="1" applyFont="1" applyBorder="1" applyAlignment="1">
      <alignment/>
    </xf>
    <xf numFmtId="172" fontId="4" fillId="0" borderId="10" xfId="45" applyNumberFormat="1" applyFont="1" applyBorder="1" applyAlignment="1" applyProtection="1">
      <alignment/>
      <protection/>
    </xf>
    <xf numFmtId="172" fontId="4" fillId="0" borderId="10" xfId="45" applyNumberFormat="1" applyFont="1" applyBorder="1" applyAlignment="1">
      <alignment/>
    </xf>
    <xf numFmtId="172" fontId="4" fillId="0" borderId="44" xfId="45" applyNumberFormat="1" applyFont="1" applyBorder="1" applyAlignment="1" applyProtection="1">
      <alignment/>
      <protection/>
    </xf>
    <xf numFmtId="173" fontId="2" fillId="43" borderId="15" xfId="42" applyNumberFormat="1" applyFont="1" applyFill="1" applyBorder="1" applyAlignment="1">
      <alignment/>
    </xf>
    <xf numFmtId="0" fontId="2" fillId="10" borderId="13" xfId="0" applyFont="1" applyFill="1" applyBorder="1" applyAlignment="1">
      <alignment horizontal="center"/>
    </xf>
    <xf numFmtId="176" fontId="4" fillId="10" borderId="10" xfId="42" applyNumberFormat="1" applyFont="1" applyFill="1" applyBorder="1" applyAlignment="1">
      <alignment/>
    </xf>
    <xf numFmtId="176" fontId="3" fillId="10" borderId="10" xfId="42" applyNumberFormat="1" applyFont="1" applyFill="1" applyBorder="1" applyAlignment="1">
      <alignment/>
    </xf>
    <xf numFmtId="0" fontId="2" fillId="13" borderId="13" xfId="0" applyFont="1" applyFill="1" applyBorder="1" applyAlignment="1">
      <alignment horizontal="center"/>
    </xf>
    <xf numFmtId="176" fontId="3" fillId="13" borderId="10" xfId="42" applyNumberFormat="1" applyFont="1" applyFill="1" applyBorder="1" applyAlignment="1">
      <alignment/>
    </xf>
    <xf numFmtId="176" fontId="4" fillId="13" borderId="10" xfId="42" applyNumberFormat="1" applyFont="1" applyFill="1" applyBorder="1" applyAlignment="1">
      <alignment/>
    </xf>
    <xf numFmtId="176" fontId="3" fillId="13" borderId="24" xfId="42" applyNumberFormat="1" applyFont="1" applyFill="1" applyBorder="1" applyAlignment="1">
      <alignment/>
    </xf>
    <xf numFmtId="43" fontId="3" fillId="13" borderId="10" xfId="51" applyNumberFormat="1" applyFont="1" applyFill="1" applyBorder="1" applyAlignment="1">
      <alignment/>
    </xf>
    <xf numFmtId="176" fontId="3" fillId="13" borderId="28" xfId="42" applyNumberFormat="1" applyFont="1" applyFill="1" applyBorder="1" applyAlignment="1">
      <alignment/>
    </xf>
    <xf numFmtId="176" fontId="3" fillId="13" borderId="11" xfId="42" applyNumberFormat="1" applyFont="1" applyFill="1" applyBorder="1" applyAlignment="1">
      <alignment/>
    </xf>
    <xf numFmtId="176" fontId="3" fillId="13" borderId="10" xfId="0" applyNumberFormat="1" applyFont="1" applyFill="1" applyBorder="1" applyAlignment="1">
      <alignment/>
    </xf>
    <xf numFmtId="176" fontId="3" fillId="13" borderId="11" xfId="0" applyNumberFormat="1" applyFont="1" applyFill="1" applyBorder="1" applyAlignment="1">
      <alignment/>
    </xf>
    <xf numFmtId="176" fontId="3" fillId="13" borderId="31" xfId="0" applyNumberFormat="1" applyFont="1" applyFill="1" applyBorder="1" applyAlignment="1">
      <alignment/>
    </xf>
    <xf numFmtId="176" fontId="3" fillId="13" borderId="28" xfId="0" applyNumberFormat="1" applyFont="1" applyFill="1" applyBorder="1" applyAlignment="1">
      <alignment/>
    </xf>
    <xf numFmtId="171" fontId="3" fillId="13" borderId="21" xfId="51" applyFont="1" applyFill="1" applyBorder="1" applyAlignment="1">
      <alignment/>
    </xf>
    <xf numFmtId="176" fontId="3" fillId="10" borderId="24" xfId="42" applyNumberFormat="1" applyFont="1" applyFill="1" applyBorder="1" applyAlignment="1">
      <alignment/>
    </xf>
    <xf numFmtId="43" fontId="3" fillId="10" borderId="10" xfId="51" applyNumberFormat="1" applyFont="1" applyFill="1" applyBorder="1" applyAlignment="1">
      <alignment/>
    </xf>
    <xf numFmtId="176" fontId="3" fillId="10" borderId="28" xfId="42" applyNumberFormat="1" applyFont="1" applyFill="1" applyBorder="1" applyAlignment="1">
      <alignment/>
    </xf>
    <xf numFmtId="176" fontId="3" fillId="10" borderId="11" xfId="42" applyNumberFormat="1" applyFont="1" applyFill="1" applyBorder="1" applyAlignment="1">
      <alignment/>
    </xf>
    <xf numFmtId="176" fontId="3" fillId="10" borderId="10" xfId="0" applyNumberFormat="1" applyFont="1" applyFill="1" applyBorder="1" applyAlignment="1">
      <alignment/>
    </xf>
    <xf numFmtId="176" fontId="3" fillId="10" borderId="11" xfId="0" applyNumberFormat="1" applyFont="1" applyFill="1" applyBorder="1" applyAlignment="1">
      <alignment/>
    </xf>
    <xf numFmtId="176" fontId="3" fillId="10" borderId="31" xfId="0" applyNumberFormat="1" applyFont="1" applyFill="1" applyBorder="1" applyAlignment="1">
      <alignment/>
    </xf>
    <xf numFmtId="176" fontId="3" fillId="10" borderId="28" xfId="0" applyNumberFormat="1" applyFont="1" applyFill="1" applyBorder="1" applyAlignment="1">
      <alignment/>
    </xf>
    <xf numFmtId="171" fontId="3" fillId="10" borderId="21" xfId="51" applyFont="1" applyFill="1" applyBorder="1" applyAlignment="1">
      <alignment/>
    </xf>
    <xf numFmtId="172" fontId="25" fillId="0" borderId="10" xfId="42" applyNumberFormat="1" applyFont="1" applyBorder="1" applyAlignment="1">
      <alignment/>
    </xf>
    <xf numFmtId="172" fontId="15" fillId="0" borderId="40" xfId="42" applyNumberFormat="1" applyFont="1" applyBorder="1" applyAlignment="1" applyProtection="1">
      <alignment/>
      <protection/>
    </xf>
    <xf numFmtId="172" fontId="4" fillId="0" borderId="10" xfId="42" applyNumberFormat="1" applyFont="1" applyBorder="1" applyAlignment="1" applyProtection="1">
      <alignment/>
      <protection/>
    </xf>
    <xf numFmtId="171" fontId="35" fillId="37" borderId="89" xfId="48" applyFont="1" applyFill="1" applyBorder="1" applyAlignment="1" applyProtection="1">
      <alignment/>
      <protection/>
    </xf>
    <xf numFmtId="172" fontId="25" fillId="0" borderId="10" xfId="42" applyNumberFormat="1" applyFont="1" applyFill="1" applyBorder="1" applyAlignment="1">
      <alignment/>
    </xf>
    <xf numFmtId="172" fontId="25" fillId="0" borderId="0" xfId="45" applyNumberFormat="1" applyFont="1" applyFill="1" applyBorder="1" applyAlignment="1">
      <alignment/>
    </xf>
    <xf numFmtId="172" fontId="15" fillId="0" borderId="40" xfId="42" applyNumberFormat="1" applyFont="1" applyFill="1" applyBorder="1" applyAlignment="1" applyProtection="1">
      <alignment/>
      <protection/>
    </xf>
    <xf numFmtId="172" fontId="25" fillId="0" borderId="10" xfId="45" applyNumberFormat="1" applyFont="1" applyFill="1" applyBorder="1" applyAlignment="1">
      <alignment/>
    </xf>
    <xf numFmtId="176" fontId="3" fillId="0" borderId="41" xfId="0" applyNumberFormat="1" applyFont="1" applyBorder="1" applyAlignment="1">
      <alignment/>
    </xf>
    <xf numFmtId="176" fontId="3" fillId="13" borderId="41" xfId="0" applyNumberFormat="1" applyFont="1" applyFill="1" applyBorder="1" applyAlignment="1">
      <alignment/>
    </xf>
    <xf numFmtId="172" fontId="15" fillId="40" borderId="40" xfId="42" applyNumberFormat="1" applyFont="1" applyFill="1" applyBorder="1" applyAlignment="1" applyProtection="1">
      <alignment/>
      <protection/>
    </xf>
    <xf numFmtId="172" fontId="4" fillId="40" borderId="10" xfId="42" applyNumberFormat="1" applyFont="1" applyFill="1" applyBorder="1" applyAlignment="1" applyProtection="1">
      <alignment/>
      <protection/>
    </xf>
    <xf numFmtId="172" fontId="4" fillId="40" borderId="41" xfId="45" applyNumberFormat="1" applyFont="1" applyFill="1" applyBorder="1" applyAlignment="1" applyProtection="1">
      <alignment/>
      <protection/>
    </xf>
    <xf numFmtId="172" fontId="4" fillId="40" borderId="10" xfId="45" applyNumberFormat="1" applyFont="1" applyFill="1" applyBorder="1" applyAlignment="1" applyProtection="1">
      <alignment/>
      <protection/>
    </xf>
    <xf numFmtId="172" fontId="4" fillId="40" borderId="44" xfId="45" applyNumberFormat="1" applyFont="1" applyFill="1" applyBorder="1" applyAlignment="1" applyProtection="1">
      <alignment/>
      <protection/>
    </xf>
    <xf numFmtId="172" fontId="4" fillId="40" borderId="40" xfId="45" applyNumberFormat="1" applyFont="1" applyFill="1" applyBorder="1" applyAlignment="1" applyProtection="1">
      <alignment/>
      <protection/>
    </xf>
    <xf numFmtId="194" fontId="15" fillId="0" borderId="10" xfId="0" applyNumberFormat="1" applyFont="1" applyBorder="1" applyAlignment="1" applyProtection="1">
      <alignment/>
      <protection/>
    </xf>
    <xf numFmtId="0" fontId="15" fillId="0" borderId="83" xfId="0" applyFont="1" applyBorder="1" applyAlignment="1">
      <alignment/>
    </xf>
    <xf numFmtId="0" fontId="5" fillId="0" borderId="90" xfId="0" applyFont="1" applyBorder="1" applyAlignment="1">
      <alignment horizontal="center"/>
    </xf>
    <xf numFmtId="0" fontId="15" fillId="0" borderId="91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15" fillId="0" borderId="79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92" xfId="0" applyFont="1" applyBorder="1" applyAlignment="1">
      <alignment/>
    </xf>
    <xf numFmtId="0" fontId="15" fillId="0" borderId="77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93" xfId="0" applyFont="1" applyBorder="1" applyAlignment="1">
      <alignment/>
    </xf>
    <xf numFmtId="0" fontId="15" fillId="0" borderId="34" xfId="0" applyFont="1" applyBorder="1" applyAlignment="1">
      <alignment/>
    </xf>
    <xf numFmtId="194" fontId="15" fillId="0" borderId="34" xfId="0" applyNumberFormat="1" applyFont="1" applyBorder="1" applyAlignment="1" applyProtection="1">
      <alignment/>
      <protection/>
    </xf>
    <xf numFmtId="194" fontId="15" fillId="0" borderId="27" xfId="0" applyNumberFormat="1" applyFont="1" applyBorder="1" applyAlignment="1" applyProtection="1">
      <alignment/>
      <protection/>
    </xf>
    <xf numFmtId="194" fontId="15" fillId="0" borderId="35" xfId="0" applyNumberFormat="1" applyFont="1" applyBorder="1" applyAlignment="1" applyProtection="1">
      <alignment/>
      <protection/>
    </xf>
    <xf numFmtId="194" fontId="15" fillId="0" borderId="24" xfId="0" applyNumberFormat="1" applyFont="1" applyBorder="1" applyAlignment="1" applyProtection="1">
      <alignment/>
      <protection/>
    </xf>
    <xf numFmtId="194" fontId="15" fillId="0" borderId="25" xfId="0" applyNumberFormat="1" applyFont="1" applyBorder="1" applyAlignment="1" applyProtection="1">
      <alignment/>
      <protection/>
    </xf>
    <xf numFmtId="0" fontId="1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3" xfId="0" applyFont="1" applyBorder="1" applyAlignment="1">
      <alignment/>
    </xf>
    <xf numFmtId="0" fontId="24" fillId="0" borderId="22" xfId="0" applyFont="1" applyBorder="1" applyAlignment="1">
      <alignment horizontal="center"/>
    </xf>
    <xf numFmtId="171" fontId="23" fillId="0" borderId="0" xfId="49" applyFont="1" applyFill="1" applyBorder="1" applyAlignment="1">
      <alignment/>
    </xf>
    <xf numFmtId="0" fontId="23" fillId="0" borderId="23" xfId="0" applyFont="1" applyBorder="1" applyAlignment="1">
      <alignment/>
    </xf>
    <xf numFmtId="0" fontId="24" fillId="0" borderId="20" xfId="0" applyFont="1" applyBorder="1" applyAlignment="1">
      <alignment/>
    </xf>
    <xf numFmtId="172" fontId="25" fillId="0" borderId="21" xfId="46" applyNumberFormat="1" applyFont="1" applyBorder="1" applyAlignment="1">
      <alignment/>
    </xf>
    <xf numFmtId="172" fontId="25" fillId="0" borderId="33" xfId="46" applyNumberFormat="1" applyFont="1" applyBorder="1" applyAlignment="1">
      <alignment/>
    </xf>
    <xf numFmtId="172" fontId="25" fillId="0" borderId="22" xfId="46" applyNumberFormat="1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8" fillId="34" borderId="17" xfId="0" applyFont="1" applyFill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7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5" fillId="0" borderId="32" xfId="46" applyNumberFormat="1" applyFont="1" applyBorder="1" applyAlignment="1">
      <alignment/>
    </xf>
    <xf numFmtId="172" fontId="25" fillId="40" borderId="10" xfId="46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0" xfId="0" applyFill="1" applyBorder="1" applyAlignment="1">
      <alignment/>
    </xf>
    <xf numFmtId="172" fontId="25" fillId="40" borderId="10" xfId="42" applyNumberFormat="1" applyFont="1" applyFill="1" applyBorder="1" applyAlignment="1">
      <alignment/>
    </xf>
    <xf numFmtId="172" fontId="23" fillId="40" borderId="10" xfId="42" applyNumberFormat="1" applyFont="1" applyFill="1" applyBorder="1" applyAlignment="1">
      <alignment/>
    </xf>
    <xf numFmtId="172" fontId="23" fillId="40" borderId="31" xfId="42" applyNumberFormat="1" applyFont="1" applyFill="1" applyBorder="1" applyAlignment="1">
      <alignment/>
    </xf>
    <xf numFmtId="172" fontId="25" fillId="40" borderId="0" xfId="42" applyNumberFormat="1" applyFont="1" applyFill="1" applyBorder="1" applyAlignment="1">
      <alignment/>
    </xf>
    <xf numFmtId="172" fontId="23" fillId="40" borderId="0" xfId="42" applyNumberFormat="1" applyFont="1" applyFill="1" applyBorder="1" applyAlignment="1">
      <alignment/>
    </xf>
    <xf numFmtId="172" fontId="25" fillId="40" borderId="0" xfId="46" applyNumberFormat="1" applyFont="1" applyFill="1" applyBorder="1" applyAlignment="1">
      <alignment/>
    </xf>
    <xf numFmtId="0" fontId="0" fillId="40" borderId="31" xfId="0" applyFill="1" applyBorder="1" applyAlignment="1">
      <alignment/>
    </xf>
    <xf numFmtId="171" fontId="4" fillId="40" borderId="31" xfId="42" applyFont="1" applyFill="1" applyBorder="1" applyAlignment="1">
      <alignment/>
    </xf>
    <xf numFmtId="172" fontId="4" fillId="0" borderId="67" xfId="52" applyNumberFormat="1" applyFont="1" applyBorder="1" applyAlignment="1">
      <alignment/>
    </xf>
    <xf numFmtId="172" fontId="4" fillId="0" borderId="67" xfId="52" applyNumberFormat="1" applyFont="1" applyBorder="1" applyAlignment="1" applyProtection="1">
      <alignment/>
      <protection/>
    </xf>
    <xf numFmtId="172" fontId="4" fillId="0" borderId="0" xfId="52" applyNumberFormat="1" applyFont="1" applyBorder="1" applyAlignment="1" applyProtection="1">
      <alignment/>
      <protection/>
    </xf>
    <xf numFmtId="172" fontId="4" fillId="0" borderId="10" xfId="52" applyNumberFormat="1" applyFont="1" applyBorder="1" applyAlignment="1" applyProtection="1">
      <alignment/>
      <protection/>
    </xf>
    <xf numFmtId="172" fontId="4" fillId="0" borderId="10" xfId="52" applyNumberFormat="1" applyFont="1" applyBorder="1" applyAlignment="1">
      <alignment/>
    </xf>
    <xf numFmtId="172" fontId="4" fillId="0" borderId="0" xfId="52" applyNumberFormat="1" applyFont="1" applyBorder="1" applyAlignment="1">
      <alignment/>
    </xf>
    <xf numFmtId="172" fontId="4" fillId="0" borderId="41" xfId="52" applyNumberFormat="1" applyFont="1" applyBorder="1" applyAlignment="1" applyProtection="1">
      <alignment/>
      <protection/>
    </xf>
    <xf numFmtId="172" fontId="4" fillId="0" borderId="0" xfId="52" applyNumberFormat="1" applyFont="1" applyFill="1" applyBorder="1" applyAlignment="1" applyProtection="1">
      <alignment/>
      <protection/>
    </xf>
    <xf numFmtId="172" fontId="4" fillId="0" borderId="67" xfId="52" applyNumberFormat="1" applyFont="1" applyFill="1" applyBorder="1" applyAlignment="1">
      <alignment/>
    </xf>
    <xf numFmtId="172" fontId="4" fillId="40" borderId="67" xfId="52" applyNumberFormat="1" applyFont="1" applyFill="1" applyBorder="1" applyAlignment="1">
      <alignment/>
    </xf>
    <xf numFmtId="172" fontId="4" fillId="40" borderId="67" xfId="52" applyNumberFormat="1" applyFont="1" applyFill="1" applyBorder="1" applyAlignment="1" applyProtection="1">
      <alignment/>
      <protection/>
    </xf>
    <xf numFmtId="172" fontId="4" fillId="40" borderId="41" xfId="52" applyNumberFormat="1" applyFont="1" applyFill="1" applyBorder="1" applyAlignment="1" applyProtection="1">
      <alignment/>
      <protection/>
    </xf>
    <xf numFmtId="172" fontId="4" fillId="40" borderId="10" xfId="52" applyNumberFormat="1" applyFont="1" applyFill="1" applyBorder="1" applyAlignment="1">
      <alignment/>
    </xf>
    <xf numFmtId="172" fontId="4" fillId="40" borderId="0" xfId="52" applyNumberFormat="1" applyFont="1" applyFill="1" applyBorder="1" applyAlignment="1">
      <alignment/>
    </xf>
    <xf numFmtId="172" fontId="4" fillId="0" borderId="40" xfId="52" applyNumberFormat="1" applyFont="1" applyBorder="1" applyAlignment="1" applyProtection="1">
      <alignment/>
      <protection/>
    </xf>
    <xf numFmtId="172" fontId="4" fillId="0" borderId="10" xfId="52" applyNumberFormat="1" applyFont="1" applyFill="1" applyBorder="1" applyAlignment="1" applyProtection="1">
      <alignment/>
      <protection/>
    </xf>
    <xf numFmtId="172" fontId="4" fillId="0" borderId="40" xfId="52" applyNumberFormat="1" applyFont="1" applyFill="1" applyBorder="1" applyAlignment="1" applyProtection="1">
      <alignment/>
      <protection/>
    </xf>
    <xf numFmtId="172" fontId="4" fillId="40" borderId="0" xfId="52" applyNumberFormat="1" applyFont="1" applyFill="1" applyBorder="1" applyAlignment="1" applyProtection="1">
      <alignment/>
      <protection/>
    </xf>
    <xf numFmtId="172" fontId="4" fillId="40" borderId="10" xfId="52" applyNumberFormat="1" applyFont="1" applyFill="1" applyBorder="1" applyAlignment="1" applyProtection="1">
      <alignment/>
      <protection/>
    </xf>
    <xf numFmtId="172" fontId="4" fillId="40" borderId="0" xfId="52" applyNumberFormat="1" applyFont="1" applyFill="1" applyBorder="1" applyAlignment="1" applyProtection="1">
      <alignment horizontal="center"/>
      <protection/>
    </xf>
    <xf numFmtId="172" fontId="4" fillId="40" borderId="10" xfId="52" applyNumberFormat="1" applyFont="1" applyFill="1" applyBorder="1" applyAlignment="1" applyProtection="1">
      <alignment/>
      <protection/>
    </xf>
    <xf numFmtId="172" fontId="4" fillId="40" borderId="40" xfId="52" applyNumberFormat="1" applyFont="1" applyFill="1" applyBorder="1" applyAlignment="1" applyProtection="1">
      <alignment/>
      <protection/>
    </xf>
    <xf numFmtId="172" fontId="15" fillId="0" borderId="40" xfId="52" applyNumberFormat="1" applyFont="1" applyBorder="1" applyAlignment="1" applyProtection="1">
      <alignment/>
      <protection/>
    </xf>
    <xf numFmtId="172" fontId="15" fillId="0" borderId="31" xfId="52" applyNumberFormat="1" applyFont="1" applyBorder="1" applyAlignment="1" applyProtection="1">
      <alignment/>
      <protection/>
    </xf>
    <xf numFmtId="172" fontId="15" fillId="0" borderId="0" xfId="52" applyNumberFormat="1" applyFont="1" applyBorder="1" applyAlignment="1" applyProtection="1">
      <alignment/>
      <protection/>
    </xf>
    <xf numFmtId="172" fontId="15" fillId="0" borderId="67" xfId="52" applyNumberFormat="1" applyFont="1" applyBorder="1" applyAlignment="1" applyProtection="1">
      <alignment/>
      <protection/>
    </xf>
    <xf numFmtId="172" fontId="15" fillId="0" borderId="67" xfId="52" applyNumberFormat="1" applyFont="1" applyBorder="1" applyAlignment="1">
      <alignment/>
    </xf>
    <xf numFmtId="172" fontId="15" fillId="0" borderId="43" xfId="52" applyNumberFormat="1" applyFont="1" applyBorder="1" applyAlignment="1" applyProtection="1">
      <alignment/>
      <protection/>
    </xf>
    <xf numFmtId="172" fontId="15" fillId="0" borderId="10" xfId="52" applyNumberFormat="1" applyFont="1" applyBorder="1" applyAlignment="1" applyProtection="1">
      <alignment/>
      <protection/>
    </xf>
    <xf numFmtId="172" fontId="15" fillId="0" borderId="10" xfId="52" applyNumberFormat="1" applyFont="1" applyBorder="1" applyAlignment="1">
      <alignment/>
    </xf>
    <xf numFmtId="172" fontId="15" fillId="0" borderId="0" xfId="52" applyNumberFormat="1" applyFont="1" applyBorder="1" applyAlignment="1">
      <alignment/>
    </xf>
    <xf numFmtId="172" fontId="15" fillId="0" borderId="10" xfId="52" applyNumberFormat="1" applyFont="1" applyFill="1" applyBorder="1" applyAlignment="1" applyProtection="1">
      <alignment/>
      <protection/>
    </xf>
    <xf numFmtId="172" fontId="15" fillId="0" borderId="67" xfId="52" applyNumberFormat="1" applyFont="1" applyFill="1" applyBorder="1" applyAlignment="1" applyProtection="1">
      <alignment/>
      <protection/>
    </xf>
    <xf numFmtId="172" fontId="15" fillId="0" borderId="41" xfId="52" applyNumberFormat="1" applyFont="1" applyBorder="1" applyAlignment="1" applyProtection="1">
      <alignment/>
      <protection/>
    </xf>
    <xf numFmtId="172" fontId="15" fillId="0" borderId="66" xfId="52" applyNumberFormat="1" applyFont="1" applyBorder="1" applyAlignment="1" applyProtection="1">
      <alignment/>
      <protection/>
    </xf>
    <xf numFmtId="172" fontId="15" fillId="0" borderId="40" xfId="52" applyNumberFormat="1" applyFont="1" applyFill="1" applyBorder="1" applyAlignment="1" applyProtection="1">
      <alignment/>
      <protection/>
    </xf>
    <xf numFmtId="172" fontId="15" fillId="0" borderId="67" xfId="52" applyNumberFormat="1" applyFont="1" applyFill="1" applyBorder="1" applyAlignment="1">
      <alignment/>
    </xf>
    <xf numFmtId="172" fontId="15" fillId="0" borderId="66" xfId="52" applyNumberFormat="1" applyFont="1" applyFill="1" applyBorder="1" applyAlignment="1" applyProtection="1">
      <alignment/>
      <protection/>
    </xf>
    <xf numFmtId="172" fontId="15" fillId="0" borderId="31" xfId="52" applyNumberFormat="1" applyFont="1" applyFill="1" applyBorder="1" applyAlignment="1" applyProtection="1">
      <alignment/>
      <protection/>
    </xf>
    <xf numFmtId="172" fontId="15" fillId="0" borderId="66" xfId="52" applyNumberFormat="1" applyFont="1" applyFill="1" applyBorder="1" applyAlignment="1" applyProtection="1">
      <alignment horizontal="center"/>
      <protection/>
    </xf>
    <xf numFmtId="172" fontId="15" fillId="40" borderId="67" xfId="52" applyNumberFormat="1" applyFont="1" applyFill="1" applyBorder="1" applyAlignment="1">
      <alignment/>
    </xf>
    <xf numFmtId="172" fontId="15" fillId="40" borderId="67" xfId="52" applyNumberFormat="1" applyFont="1" applyFill="1" applyBorder="1" applyAlignment="1" applyProtection="1">
      <alignment/>
      <protection/>
    </xf>
    <xf numFmtId="172" fontId="15" fillId="40" borderId="40" xfId="52" applyNumberFormat="1" applyFont="1" applyFill="1" applyBorder="1" applyAlignment="1" applyProtection="1">
      <alignment/>
      <protection/>
    </xf>
    <xf numFmtId="172" fontId="15" fillId="40" borderId="66" xfId="52" applyNumberFormat="1" applyFont="1" applyFill="1" applyBorder="1" applyAlignment="1" applyProtection="1">
      <alignment/>
      <protection/>
    </xf>
    <xf numFmtId="172" fontId="15" fillId="40" borderId="10" xfId="52" applyNumberFormat="1" applyFont="1" applyFill="1" applyBorder="1" applyAlignment="1" applyProtection="1">
      <alignment/>
      <protection/>
    </xf>
    <xf numFmtId="172" fontId="15" fillId="40" borderId="31" xfId="52" applyNumberFormat="1" applyFont="1" applyFill="1" applyBorder="1" applyAlignment="1" applyProtection="1">
      <alignment/>
      <protection/>
    </xf>
    <xf numFmtId="172" fontId="15" fillId="40" borderId="0" xfId="52" applyNumberFormat="1" applyFont="1" applyFill="1" applyBorder="1" applyAlignment="1" applyProtection="1">
      <alignment/>
      <protection/>
    </xf>
    <xf numFmtId="172" fontId="15" fillId="40" borderId="40" xfId="52" applyNumberFormat="1" applyFont="1" applyFill="1" applyBorder="1" applyAlignment="1" applyProtection="1">
      <alignment/>
      <protection/>
    </xf>
    <xf numFmtId="172" fontId="15" fillId="40" borderId="10" xfId="52" applyNumberFormat="1" applyFont="1" applyFill="1" applyBorder="1" applyAlignment="1" applyProtection="1">
      <alignment/>
      <protection/>
    </xf>
    <xf numFmtId="172" fontId="15" fillId="40" borderId="40" xfId="52" applyNumberFormat="1" applyFont="1" applyFill="1" applyBorder="1" applyAlignment="1" applyProtection="1">
      <alignment/>
      <protection/>
    </xf>
    <xf numFmtId="172" fontId="15" fillId="40" borderId="10" xfId="52" applyNumberFormat="1" applyFont="1" applyFill="1" applyBorder="1" applyAlignment="1" applyProtection="1">
      <alignment/>
      <protection/>
    </xf>
    <xf numFmtId="171" fontId="26" fillId="0" borderId="37" xfId="48" applyNumberFormat="1" applyFont="1" applyBorder="1" applyAlignment="1">
      <alignment/>
    </xf>
    <xf numFmtId="171" fontId="3" fillId="0" borderId="29" xfId="52" applyFont="1" applyBorder="1" applyAlignment="1">
      <alignment/>
    </xf>
    <xf numFmtId="171" fontId="3" fillId="0" borderId="28" xfId="52" applyFont="1" applyBorder="1" applyAlignment="1">
      <alignment/>
    </xf>
    <xf numFmtId="171" fontId="3" fillId="0" borderId="30" xfId="52" applyFont="1" applyBorder="1" applyAlignment="1">
      <alignment/>
    </xf>
    <xf numFmtId="171" fontId="3" fillId="0" borderId="15" xfId="52" applyFont="1" applyBorder="1" applyAlignment="1">
      <alignment/>
    </xf>
    <xf numFmtId="171" fontId="3" fillId="0" borderId="16" xfId="52" applyFont="1" applyBorder="1" applyAlignment="1">
      <alignment/>
    </xf>
    <xf numFmtId="171" fontId="3" fillId="0" borderId="17" xfId="52" applyFont="1" applyBorder="1" applyAlignment="1">
      <alignment/>
    </xf>
    <xf numFmtId="171" fontId="3" fillId="0" borderId="10" xfId="52" applyFont="1" applyBorder="1" applyAlignment="1">
      <alignment/>
    </xf>
    <xf numFmtId="171" fontId="3" fillId="0" borderId="15" xfId="52" applyFont="1" applyFill="1" applyBorder="1" applyAlignment="1">
      <alignment/>
    </xf>
    <xf numFmtId="171" fontId="3" fillId="0" borderId="10" xfId="52" applyFont="1" applyFill="1" applyBorder="1" applyAlignment="1">
      <alignment/>
    </xf>
    <xf numFmtId="171" fontId="3" fillId="0" borderId="15" xfId="52" applyFont="1" applyFill="1" applyBorder="1" applyAlignment="1">
      <alignment horizontal="center"/>
    </xf>
    <xf numFmtId="171" fontId="3" fillId="0" borderId="10" xfId="52" applyFont="1" applyFill="1" applyBorder="1" applyAlignment="1">
      <alignment horizontal="center"/>
    </xf>
    <xf numFmtId="171" fontId="3" fillId="0" borderId="16" xfId="52" applyFont="1" applyFill="1" applyBorder="1" applyAlignment="1">
      <alignment/>
    </xf>
    <xf numFmtId="171" fontId="3" fillId="36" borderId="15" xfId="52" applyFont="1" applyFill="1" applyBorder="1" applyAlignment="1">
      <alignment/>
    </xf>
    <xf numFmtId="171" fontId="3" fillId="36" borderId="16" xfId="52" applyFont="1" applyFill="1" applyBorder="1" applyAlignment="1">
      <alignment/>
    </xf>
    <xf numFmtId="171" fontId="3" fillId="36" borderId="17" xfId="52" applyFont="1" applyFill="1" applyBorder="1" applyAlignment="1">
      <alignment/>
    </xf>
    <xf numFmtId="171" fontId="3" fillId="36" borderId="10" xfId="52" applyFont="1" applyFill="1" applyBorder="1" applyAlignment="1">
      <alignment/>
    </xf>
    <xf numFmtId="171" fontId="3" fillId="0" borderId="17" xfId="52" applyFont="1" applyFill="1" applyBorder="1" applyAlignment="1">
      <alignment/>
    </xf>
    <xf numFmtId="171" fontId="4" fillId="0" borderId="17" xfId="52" applyFont="1" applyBorder="1" applyAlignment="1" quotePrefix="1">
      <alignment/>
    </xf>
    <xf numFmtId="171" fontId="4" fillId="0" borderId="26" xfId="52" applyFont="1" applyBorder="1" applyAlignment="1">
      <alignment/>
    </xf>
    <xf numFmtId="171" fontId="4" fillId="0" borderId="27" xfId="52" applyNumberFormat="1" applyFont="1" applyBorder="1" applyAlignment="1">
      <alignment horizontal="center"/>
    </xf>
    <xf numFmtId="171" fontId="5" fillId="0" borderId="27" xfId="52" applyNumberFormat="1" applyFont="1" applyBorder="1" applyAlignment="1">
      <alignment horizontal="center"/>
    </xf>
    <xf numFmtId="171" fontId="5" fillId="0" borderId="84" xfId="52" applyNumberFormat="1" applyFont="1" applyBorder="1" applyAlignment="1">
      <alignment horizontal="right"/>
    </xf>
    <xf numFmtId="171" fontId="79" fillId="0" borderId="0" xfId="46" applyNumberFormat="1" applyFont="1" applyFill="1" applyBorder="1" applyAlignment="1">
      <alignment horizontal="center"/>
    </xf>
    <xf numFmtId="171" fontId="79" fillId="0" borderId="0" xfId="45" applyFont="1" applyBorder="1" applyAlignment="1">
      <alignment/>
    </xf>
    <xf numFmtId="171" fontId="79" fillId="40" borderId="0" xfId="45" applyFont="1" applyFill="1" applyBorder="1" applyAlignment="1">
      <alignment/>
    </xf>
    <xf numFmtId="171" fontId="79" fillId="40" borderId="0" xfId="45" applyNumberFormat="1" applyFont="1" applyFill="1" applyBorder="1" applyAlignment="1">
      <alignment horizontal="center"/>
    </xf>
    <xf numFmtId="172" fontId="25" fillId="0" borderId="10" xfId="52" applyNumberFormat="1" applyFont="1" applyBorder="1" applyAlignment="1">
      <alignment/>
    </xf>
    <xf numFmtId="172" fontId="23" fillId="0" borderId="10" xfId="52" applyNumberFormat="1" applyFont="1" applyBorder="1" applyAlignment="1">
      <alignment/>
    </xf>
    <xf numFmtId="172" fontId="23" fillId="0" borderId="0" xfId="52" applyNumberFormat="1" applyFont="1" applyBorder="1" applyAlignment="1">
      <alignment/>
    </xf>
    <xf numFmtId="172" fontId="25" fillId="0" borderId="0" xfId="52" applyNumberFormat="1" applyFont="1" applyBorder="1" applyAlignment="1">
      <alignment/>
    </xf>
    <xf numFmtId="172" fontId="4" fillId="40" borderId="44" xfId="52" applyNumberFormat="1" applyFont="1" applyFill="1" applyBorder="1" applyAlignment="1" applyProtection="1">
      <alignment/>
      <protection/>
    </xf>
    <xf numFmtId="172" fontId="4" fillId="0" borderId="44" xfId="52" applyNumberFormat="1" applyFont="1" applyBorder="1" applyAlignment="1" applyProtection="1">
      <alignment/>
      <protection/>
    </xf>
    <xf numFmtId="171" fontId="3" fillId="0" borderId="0" xfId="42" applyFont="1" applyAlignment="1">
      <alignment/>
    </xf>
    <xf numFmtId="172" fontId="15" fillId="0" borderId="16" xfId="52" applyNumberFormat="1" applyFont="1" applyBorder="1" applyAlignment="1" applyProtection="1">
      <alignment/>
      <protection/>
    </xf>
    <xf numFmtId="0" fontId="14" fillId="0" borderId="0" xfId="0" applyFont="1" applyBorder="1" applyAlignment="1">
      <alignment horizontal="center"/>
    </xf>
    <xf numFmtId="171" fontId="5" fillId="0" borderId="0" xfId="49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8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71" fontId="5" fillId="0" borderId="17" xfId="49" applyFont="1" applyBorder="1" applyAlignment="1">
      <alignment horizontal="center" wrapText="1"/>
    </xf>
    <xf numFmtId="0" fontId="14" fillId="0" borderId="9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14" fillId="0" borderId="96" xfId="0" applyFont="1" applyBorder="1" applyAlignment="1">
      <alignment horizontal="center"/>
    </xf>
    <xf numFmtId="0" fontId="26" fillId="0" borderId="17" xfId="0" applyFont="1" applyFill="1" applyBorder="1" applyAlignment="1">
      <alignment horizontal="center" wrapText="1"/>
    </xf>
    <xf numFmtId="0" fontId="26" fillId="35" borderId="0" xfId="0" applyFont="1" applyFill="1" applyBorder="1" applyAlignment="1">
      <alignment horizontal="center" wrapText="1"/>
    </xf>
    <xf numFmtId="0" fontId="15" fillId="0" borderId="97" xfId="0" applyFont="1" applyBorder="1" applyAlignment="1">
      <alignment horizontal="center"/>
    </xf>
    <xf numFmtId="0" fontId="15" fillId="0" borderId="98" xfId="0" applyFont="1" applyBorder="1" applyAlignment="1">
      <alignment horizontal="center"/>
    </xf>
    <xf numFmtId="0" fontId="15" fillId="0" borderId="9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171" fontId="31" fillId="0" borderId="0" xfId="46" applyFont="1" applyAlignment="1">
      <alignment horizontal="center"/>
    </xf>
    <xf numFmtId="171" fontId="31" fillId="0" borderId="81" xfId="46" applyFont="1" applyBorder="1" applyAlignment="1">
      <alignment horizontal="center"/>
    </xf>
    <xf numFmtId="171" fontId="28" fillId="0" borderId="33" xfId="46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84" xfId="0" applyFont="1" applyBorder="1" applyAlignment="1">
      <alignment horizontal="center"/>
    </xf>
    <xf numFmtId="0" fontId="33" fillId="34" borderId="100" xfId="0" applyFont="1" applyFill="1" applyBorder="1" applyAlignment="1">
      <alignment horizontal="center"/>
    </xf>
    <xf numFmtId="0" fontId="33" fillId="34" borderId="53" xfId="0" applyFont="1" applyFill="1" applyBorder="1" applyAlignment="1">
      <alignment horizontal="center"/>
    </xf>
    <xf numFmtId="0" fontId="33" fillId="34" borderId="101" xfId="0" applyFont="1" applyFill="1" applyBorder="1" applyAlignment="1">
      <alignment horizontal="center"/>
    </xf>
    <xf numFmtId="0" fontId="33" fillId="33" borderId="53" xfId="0" applyFont="1" applyFill="1" applyBorder="1" applyAlignment="1">
      <alignment horizontal="center"/>
    </xf>
    <xf numFmtId="0" fontId="33" fillId="33" borderId="101" xfId="0" applyFont="1" applyFill="1" applyBorder="1" applyAlignment="1">
      <alignment horizontal="center"/>
    </xf>
    <xf numFmtId="0" fontId="33" fillId="44" borderId="100" xfId="0" applyFont="1" applyFill="1" applyBorder="1" applyAlignment="1">
      <alignment horizontal="center"/>
    </xf>
    <xf numFmtId="0" fontId="33" fillId="44" borderId="54" xfId="0" applyFont="1" applyFill="1" applyBorder="1" applyAlignment="1">
      <alignment horizontal="center"/>
    </xf>
    <xf numFmtId="0" fontId="33" fillId="0" borderId="102" xfId="0" applyFont="1" applyBorder="1" applyAlignment="1" applyProtection="1">
      <alignment horizontal="center"/>
      <protection/>
    </xf>
    <xf numFmtId="0" fontId="33" fillId="0" borderId="103" xfId="0" applyFont="1" applyBorder="1" applyAlignment="1" applyProtection="1">
      <alignment horizontal="center"/>
      <protection/>
    </xf>
    <xf numFmtId="0" fontId="33" fillId="0" borderId="104" xfId="0" applyFont="1" applyBorder="1" applyAlignment="1" applyProtection="1">
      <alignment horizontal="center"/>
      <protection/>
    </xf>
    <xf numFmtId="0" fontId="33" fillId="0" borderId="105" xfId="0" applyFont="1" applyBorder="1" applyAlignment="1" applyProtection="1">
      <alignment horizontal="center"/>
      <protection/>
    </xf>
    <xf numFmtId="0" fontId="33" fillId="0" borderId="100" xfId="0" applyFont="1" applyBorder="1" applyAlignment="1" applyProtection="1">
      <alignment horizontal="center"/>
      <protection/>
    </xf>
    <xf numFmtId="0" fontId="33" fillId="0" borderId="54" xfId="0" applyFont="1" applyBorder="1" applyAlignment="1" applyProtection="1">
      <alignment horizontal="center"/>
      <protection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3" fillId="34" borderId="71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3" fillId="34" borderId="57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7" fillId="0" borderId="26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0" fontId="27" fillId="0" borderId="84" xfId="0" applyFont="1" applyBorder="1" applyAlignment="1">
      <alignment horizontal="left"/>
    </xf>
    <xf numFmtId="0" fontId="4" fillId="0" borderId="0" xfId="0" applyFont="1" applyBorder="1" applyAlignment="1">
      <alignment/>
    </xf>
    <xf numFmtId="199" fontId="4" fillId="0" borderId="11" xfId="0" applyNumberFormat="1" applyFont="1" applyBorder="1" applyAlignment="1">
      <alignment/>
    </xf>
    <xf numFmtId="199" fontId="5" fillId="0" borderId="37" xfId="0" applyNumberFormat="1" applyFont="1" applyBorder="1" applyAlignment="1">
      <alignment horizontal="center"/>
    </xf>
    <xf numFmtId="199" fontId="4" fillId="0" borderId="37" xfId="0" applyNumberFormat="1" applyFont="1" applyBorder="1" applyAlignment="1">
      <alignment horizontal="center"/>
    </xf>
    <xf numFmtId="199" fontId="4" fillId="0" borderId="37" xfId="0" applyNumberFormat="1" applyFont="1" applyBorder="1" applyAlignment="1">
      <alignment/>
    </xf>
    <xf numFmtId="199" fontId="0" fillId="0" borderId="0" xfId="0" applyNumberFormat="1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5 2" xfId="50"/>
    <cellStyle name="Comma 6" xfId="51"/>
    <cellStyle name="Comma 7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3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3\BSL_Departmental\RESEARCH\BOPBUP_30%20August_2012\BOPRSPFS\REPORTS\REPORTS2016_Net\Imports\IMPORT%20CALCULATION\IMPCAL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Research\Users\ajosiah.BSL1\Desktop\TRADE\Imports\IMPORT%20CALCULATION\IMPCAL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Research\Users\ajosiah.BSL1\Desktop\TRADE\Imports\IMPORT%20VALUE\IMPT5_2012%20to%20Present%20Revis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3\department\Users\ajeng\Desktop\BOP%20STATISTICS%20WORK\Exports\EX%20Calculation\EXCAL_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3\department\Users\ajeng.BSL1\Desktop\BOP%20STATISTICS%20WORK\Exports\EX%20Calculation\EXCAL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 "/>
      <sheetName val="Imcal-Feb"/>
      <sheetName val="Impcal-Mar"/>
      <sheetName val="Impcal-Apr"/>
      <sheetName val="Impcal-May"/>
      <sheetName val="Impcal-Jun Revised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0">
        <row r="38">
          <cell r="E38">
            <v>442130948518.02527</v>
          </cell>
        </row>
      </sheetData>
      <sheetData sheetId="1">
        <row r="37">
          <cell r="E37">
            <v>477040095115.7632</v>
          </cell>
        </row>
      </sheetData>
      <sheetData sheetId="2">
        <row r="38">
          <cell r="E38">
            <v>481062873634.36035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 "/>
      <sheetName val="Imcal-Feb"/>
      <sheetName val="Impcal-Mar"/>
      <sheetName val="Impcal-Apr"/>
      <sheetName val="Impcal-May"/>
      <sheetName val="Impcal-Jun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3">
        <row r="38">
          <cell r="E38">
            <v>541538001757.7269</v>
          </cell>
        </row>
      </sheetData>
      <sheetData sheetId="4">
        <row r="38">
          <cell r="E38">
            <v>711289017265.5925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ones"/>
      <sheetName val="Dollar"/>
    </sheetNames>
    <sheetDataSet>
      <sheetData sheetId="0">
        <row r="16">
          <cell r="L16">
            <v>694221560.0563102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cal-Jan"/>
      <sheetName val="Excal-Feb"/>
      <sheetName val="Excal-Mar"/>
      <sheetName val="Excal-Apr "/>
      <sheetName val="Excal-May "/>
      <sheetName val="Excal-Jun "/>
      <sheetName val="Excal-July"/>
      <sheetName val="Excal-Aug_"/>
      <sheetName val="EXPT_Sept"/>
      <sheetName val="Excal-Oct"/>
      <sheetName val="Excal-Nov"/>
      <sheetName val="Excal-Dec"/>
      <sheetName val="TIMBER EXPORT"/>
      <sheetName val="DIAMOND EXPORTS BY EXPORTER"/>
      <sheetName val="Sheet2"/>
      <sheetName val="Sheet1"/>
      <sheetName val="Sheet3"/>
    </sheetNames>
    <sheetDataSet>
      <sheetData sheetId="0">
        <row r="20">
          <cell r="H20">
            <v>10556146.52</v>
          </cell>
        </row>
        <row r="38">
          <cell r="H38">
            <v>764645.5</v>
          </cell>
        </row>
        <row r="57">
          <cell r="H57">
            <v>297054.89040866715</v>
          </cell>
        </row>
        <row r="63">
          <cell r="H63">
            <v>1420001.42</v>
          </cell>
        </row>
        <row r="70">
          <cell r="H70">
            <v>1250583.57</v>
          </cell>
        </row>
        <row r="75">
          <cell r="H75">
            <v>7816090.28</v>
          </cell>
        </row>
        <row r="115">
          <cell r="H115">
            <v>2110317.7381344573</v>
          </cell>
        </row>
        <row r="223">
          <cell r="G223">
            <v>2262280135</v>
          </cell>
          <cell r="H223">
            <v>301108.2733620401</v>
          </cell>
        </row>
        <row r="416">
          <cell r="G416">
            <v>39468363024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cal-Jan"/>
      <sheetName val="Excal-Feb"/>
      <sheetName val="Excal-Mar"/>
      <sheetName val="Excal-Apr "/>
      <sheetName val="Excal-May "/>
      <sheetName val="Excal-Jun "/>
      <sheetName val="Excal-July"/>
      <sheetName val="Excal-Aug_"/>
      <sheetName val="EXPT_Sept"/>
      <sheetName val="Excal-Oct"/>
      <sheetName val="Excal-Nov"/>
      <sheetName val="Excal-Dec"/>
      <sheetName val="TIMBER EXPORT"/>
      <sheetName val="CHINA EXPORT"/>
      <sheetName val="DIAMOND EXPORTS BY EXPORTER"/>
      <sheetName val="Sheet2"/>
      <sheetName val="Sheet1"/>
    </sheetNames>
    <sheetDataSet>
      <sheetData sheetId="1">
        <row r="17">
          <cell r="H17">
            <v>10489643.170000002</v>
          </cell>
        </row>
        <row r="33">
          <cell r="H33">
            <v>827496.21</v>
          </cell>
        </row>
        <row r="53">
          <cell r="H53">
            <v>1222110.74</v>
          </cell>
        </row>
        <row r="69">
          <cell r="H69">
            <v>11547836.51</v>
          </cell>
        </row>
        <row r="74">
          <cell r="H74">
            <v>5897604.65</v>
          </cell>
        </row>
        <row r="87">
          <cell r="H87">
            <v>2756416.36</v>
          </cell>
        </row>
        <row r="125">
          <cell r="H125">
            <v>1656031.7419869</v>
          </cell>
        </row>
        <row r="175">
          <cell r="G175">
            <v>1766042448</v>
          </cell>
          <cell r="H175">
            <v>233032.7321695484</v>
          </cell>
        </row>
        <row r="320">
          <cell r="G320">
            <v>49611492043</v>
          </cell>
        </row>
      </sheetData>
      <sheetData sheetId="2">
        <row r="18">
          <cell r="H18">
            <v>5081204.449999999</v>
          </cell>
        </row>
        <row r="36">
          <cell r="H36">
            <v>451622.7</v>
          </cell>
        </row>
        <row r="53">
          <cell r="H53">
            <v>336038.9918611912</v>
          </cell>
        </row>
        <row r="65">
          <cell r="H65">
            <v>7840969.15</v>
          </cell>
        </row>
        <row r="75">
          <cell r="H75">
            <v>8708470.8</v>
          </cell>
        </row>
        <row r="80">
          <cell r="H80">
            <v>4299745.82</v>
          </cell>
        </row>
        <row r="92">
          <cell r="H92">
            <v>5591139.8</v>
          </cell>
        </row>
        <row r="123">
          <cell r="H123">
            <v>397938.5589839269</v>
          </cell>
        </row>
        <row r="173">
          <cell r="G173">
            <v>1741524015</v>
          </cell>
          <cell r="H173">
            <v>228898.88822529238</v>
          </cell>
        </row>
        <row r="303">
          <cell r="G303">
            <v>43911676019</v>
          </cell>
        </row>
      </sheetData>
      <sheetData sheetId="6">
        <row r="13">
          <cell r="G13">
            <v>135638341315.47382</v>
          </cell>
          <cell r="H13">
            <v>17171616.5</v>
          </cell>
        </row>
        <row r="31">
          <cell r="G31">
            <v>5608079446.3269005</v>
          </cell>
          <cell r="H31">
            <v>709779.2</v>
          </cell>
        </row>
        <row r="55">
          <cell r="G55">
            <v>1903900374.9699998</v>
          </cell>
          <cell r="H55">
            <v>239530.87220125605</v>
          </cell>
        </row>
        <row r="61">
          <cell r="G61">
            <v>62530886191.037</v>
          </cell>
          <cell r="H61">
            <v>7810590.7</v>
          </cell>
        </row>
        <row r="67">
          <cell r="G67">
            <v>48889248030.2952</v>
          </cell>
          <cell r="H67">
            <v>6106644.72</v>
          </cell>
        </row>
        <row r="72">
          <cell r="G72">
            <v>7818270523.6658</v>
          </cell>
          <cell r="H72">
            <v>976562.38</v>
          </cell>
        </row>
        <row r="142">
          <cell r="G142">
            <v>1684950000</v>
          </cell>
          <cell r="H142">
            <v>213740.70773112384</v>
          </cell>
        </row>
        <row r="394">
          <cell r="G394">
            <v>251546070970</v>
          </cell>
          <cell r="H394">
            <v>32315759.35545102</v>
          </cell>
        </row>
        <row r="523">
          <cell r="G523">
            <v>210218399173</v>
          </cell>
          <cell r="H523">
            <v>26636023.53157386</v>
          </cell>
        </row>
        <row r="526">
          <cell r="G526">
            <v>725838146024.7686</v>
          </cell>
        </row>
      </sheetData>
      <sheetData sheetId="7">
        <row r="13">
          <cell r="G13">
            <v>112504601545.11713</v>
          </cell>
          <cell r="H13">
            <v>13416023.110000001</v>
          </cell>
        </row>
        <row r="21">
          <cell r="G21">
            <v>4743121642.086551</v>
          </cell>
          <cell r="H21">
            <v>565314.8300000001</v>
          </cell>
        </row>
        <row r="32">
          <cell r="G32">
            <v>3799272513.92</v>
          </cell>
          <cell r="H32">
            <v>509311.1041373019</v>
          </cell>
        </row>
        <row r="37">
          <cell r="G37">
            <v>132868228315.38287</v>
          </cell>
          <cell r="H37">
            <v>16177853.4</v>
          </cell>
        </row>
        <row r="48">
          <cell r="G48">
            <v>3714679948.383969</v>
          </cell>
          <cell r="H48">
            <v>452294.34</v>
          </cell>
        </row>
        <row r="136">
          <cell r="G136">
            <v>5033098867.200001</v>
          </cell>
          <cell r="H136">
            <v>607132.5591423628</v>
          </cell>
        </row>
        <row r="410">
          <cell r="G410">
            <v>156146000</v>
          </cell>
          <cell r="H410">
            <v>19067.15650330257</v>
          </cell>
        </row>
        <row r="801">
          <cell r="G801">
            <v>245959263.34999973</v>
          </cell>
          <cell r="H801">
            <v>29499.971294450537</v>
          </cell>
        </row>
      </sheetData>
      <sheetData sheetId="8">
        <row r="16">
          <cell r="G16">
            <v>66276883206.01066</v>
          </cell>
          <cell r="H16">
            <v>8051002.239999999</v>
          </cell>
        </row>
        <row r="24">
          <cell r="G24">
            <v>2971546368.304</v>
          </cell>
          <cell r="H24">
            <v>361145.80000000005</v>
          </cell>
        </row>
        <row r="34">
          <cell r="G34">
            <v>262022121.92000002</v>
          </cell>
          <cell r="H34">
            <v>31432.206565558612</v>
          </cell>
        </row>
        <row r="39">
          <cell r="G39">
            <v>68399631014.535</v>
          </cell>
          <cell r="H39">
            <v>8291241.24</v>
          </cell>
        </row>
        <row r="44">
          <cell r="G44">
            <v>46982858005.96875</v>
          </cell>
          <cell r="H44">
            <v>5695150.75</v>
          </cell>
        </row>
        <row r="56">
          <cell r="G56">
            <v>14024362500</v>
          </cell>
          <cell r="H56">
            <v>1700000</v>
          </cell>
        </row>
        <row r="126">
          <cell r="G126">
            <v>14600239599.199999</v>
          </cell>
          <cell r="H126">
            <v>1769550.7055208646</v>
          </cell>
        </row>
        <row r="351">
          <cell r="G351">
            <v>14854502880</v>
          </cell>
          <cell r="H351">
            <v>1795423.8042501677</v>
          </cell>
        </row>
        <row r="1516">
          <cell r="G1516">
            <v>97682672000</v>
          </cell>
          <cell r="H1516">
            <v>11839244.525361195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zoomScale="76" zoomScaleNormal="76" zoomScalePageLayoutView="0" workbookViewId="0" topLeftCell="A4">
      <selection activeCell="C26" sqref="C26"/>
    </sheetView>
  </sheetViews>
  <sheetFormatPr defaultColWidth="9.140625" defaultRowHeight="12.75"/>
  <cols>
    <col min="1" max="1" width="19.421875" style="0" customWidth="1"/>
    <col min="2" max="2" width="23.421875" style="0" bestFit="1" customWidth="1"/>
    <col min="3" max="3" width="21.421875" style="0" customWidth="1"/>
    <col min="4" max="4" width="23.28125" style="0" customWidth="1"/>
    <col min="5" max="5" width="23.421875" style="0" bestFit="1" customWidth="1"/>
    <col min="6" max="6" width="23.421875" style="0" customWidth="1"/>
    <col min="7" max="7" width="24.8515625" style="0" customWidth="1"/>
    <col min="8" max="8" width="24.7109375" style="0" customWidth="1"/>
    <col min="9" max="9" width="26.421875" style="0" customWidth="1"/>
    <col min="10" max="10" width="22.57421875" style="0" customWidth="1"/>
    <col min="11" max="11" width="25.140625" style="0" bestFit="1" customWidth="1"/>
    <col min="12" max="12" width="23.140625" style="0" customWidth="1"/>
    <col min="13" max="13" width="17.7109375" style="118" bestFit="1" customWidth="1"/>
    <col min="14" max="14" width="18.00390625" style="0" bestFit="1" customWidth="1"/>
  </cols>
  <sheetData>
    <row r="1" spans="1:12" ht="30.75" thickBot="1">
      <c r="A1" s="615" t="s">
        <v>112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1:14" ht="16.5" customHeight="1">
      <c r="A2" s="502"/>
      <c r="B2" s="507" t="s">
        <v>113</v>
      </c>
      <c r="C2" s="508" t="s">
        <v>114</v>
      </c>
      <c r="D2" s="509" t="s">
        <v>115</v>
      </c>
      <c r="E2" s="508" t="s">
        <v>116</v>
      </c>
      <c r="F2" s="507" t="s">
        <v>117</v>
      </c>
      <c r="G2" s="508" t="s">
        <v>118</v>
      </c>
      <c r="H2" s="507" t="s">
        <v>119</v>
      </c>
      <c r="I2" s="508" t="s">
        <v>120</v>
      </c>
      <c r="J2" s="510" t="s">
        <v>121</v>
      </c>
      <c r="K2" s="511" t="s">
        <v>122</v>
      </c>
      <c r="L2" s="512">
        <v>10</v>
      </c>
      <c r="N2" t="s">
        <v>123</v>
      </c>
    </row>
    <row r="3" spans="1:12" ht="16.5">
      <c r="A3" s="139"/>
      <c r="B3" s="124" t="s">
        <v>53</v>
      </c>
      <c r="C3" s="125" t="s">
        <v>53</v>
      </c>
      <c r="D3" s="124" t="s">
        <v>53</v>
      </c>
      <c r="E3" s="125" t="s">
        <v>53</v>
      </c>
      <c r="F3" s="124" t="s">
        <v>53</v>
      </c>
      <c r="G3" s="125" t="s">
        <v>53</v>
      </c>
      <c r="H3" s="124" t="s">
        <v>124</v>
      </c>
      <c r="I3" s="126" t="s">
        <v>125</v>
      </c>
      <c r="J3" s="127" t="s">
        <v>126</v>
      </c>
      <c r="K3" s="126" t="s">
        <v>127</v>
      </c>
      <c r="L3" s="140"/>
    </row>
    <row r="4" spans="1:12" ht="15.75" customHeight="1">
      <c r="A4" s="139"/>
      <c r="B4" s="124"/>
      <c r="C4" s="125" t="s">
        <v>128</v>
      </c>
      <c r="D4" s="127" t="s">
        <v>129</v>
      </c>
      <c r="E4" s="126" t="s">
        <v>130</v>
      </c>
      <c r="F4" s="127" t="s">
        <v>131</v>
      </c>
      <c r="G4" s="125" t="s">
        <v>53</v>
      </c>
      <c r="H4" s="127" t="s">
        <v>132</v>
      </c>
      <c r="I4" s="125" t="s">
        <v>133</v>
      </c>
      <c r="J4" s="127" t="s">
        <v>134</v>
      </c>
      <c r="K4" s="126" t="s">
        <v>135</v>
      </c>
      <c r="L4" s="141" t="s">
        <v>136</v>
      </c>
    </row>
    <row r="5" spans="1:12" ht="30.75" thickBot="1">
      <c r="A5" s="496">
        <v>2018</v>
      </c>
      <c r="B5" s="497" t="s">
        <v>137</v>
      </c>
      <c r="C5" s="499" t="s">
        <v>138</v>
      </c>
      <c r="D5" s="497" t="s">
        <v>139</v>
      </c>
      <c r="E5" s="498" t="s">
        <v>140</v>
      </c>
      <c r="F5" s="497" t="s">
        <v>141</v>
      </c>
      <c r="G5" s="498" t="s">
        <v>142</v>
      </c>
      <c r="H5" s="497" t="s">
        <v>143</v>
      </c>
      <c r="I5" s="499" t="s">
        <v>144</v>
      </c>
      <c r="J5" s="497" t="s">
        <v>145</v>
      </c>
      <c r="K5" s="498" t="s">
        <v>146</v>
      </c>
      <c r="L5" s="500" t="s">
        <v>147</v>
      </c>
    </row>
    <row r="6" spans="1:12" ht="16.5" customHeight="1">
      <c r="A6" s="502"/>
      <c r="B6" s="514"/>
      <c r="C6" s="515"/>
      <c r="D6" s="514"/>
      <c r="E6" s="515"/>
      <c r="F6" s="514"/>
      <c r="G6" s="515"/>
      <c r="H6" s="514"/>
      <c r="I6" s="515"/>
      <c r="J6" s="514"/>
      <c r="K6" s="515"/>
      <c r="L6" s="516"/>
    </row>
    <row r="7" spans="1:14" ht="16.5">
      <c r="A7" s="139" t="s">
        <v>90</v>
      </c>
      <c r="B7" s="607">
        <v>470021614.76776993</v>
      </c>
      <c r="C7" s="607">
        <v>23736221.570529997</v>
      </c>
      <c r="D7" s="607">
        <v>35759471.01172</v>
      </c>
      <c r="E7" s="607">
        <v>163217429.41688916</v>
      </c>
      <c r="F7" s="607">
        <v>3513253.12301</v>
      </c>
      <c r="G7" s="607">
        <v>35137919.11821</v>
      </c>
      <c r="H7" s="607">
        <v>72307757.22218</v>
      </c>
      <c r="I7" s="607">
        <v>185462657.03933</v>
      </c>
      <c r="J7" s="607">
        <v>15074365.31499</v>
      </c>
      <c r="K7" s="607">
        <v>68592330.38036999</v>
      </c>
      <c r="L7" s="243">
        <f>SUM(B7:K7)</f>
        <v>1072823018.9649992</v>
      </c>
      <c r="M7" s="118">
        <f>'[1]Impcal-Jan '!$E$38/1000</f>
        <v>442130948.5180253</v>
      </c>
      <c r="N7" s="2">
        <f>L7-M7</f>
        <v>630692070.4469739</v>
      </c>
    </row>
    <row r="8" spans="1:14" ht="16.5">
      <c r="A8" s="139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243"/>
      <c r="N8" s="2"/>
    </row>
    <row r="9" spans="1:14" ht="16.5">
      <c r="A9" s="139" t="s">
        <v>91</v>
      </c>
      <c r="B9" s="607">
        <v>390842491.54244006</v>
      </c>
      <c r="C9" s="607">
        <v>25447773.809150003</v>
      </c>
      <c r="D9" s="607">
        <v>40081979.534490004</v>
      </c>
      <c r="E9" s="607">
        <v>144233437.203636</v>
      </c>
      <c r="F9" s="607">
        <v>4237766.119</v>
      </c>
      <c r="G9" s="607">
        <v>43222023.384330004</v>
      </c>
      <c r="H9" s="607">
        <v>111738444.61097999</v>
      </c>
      <c r="I9" s="607">
        <v>170207391.04851002</v>
      </c>
      <c r="J9" s="607">
        <v>13550439.64442</v>
      </c>
      <c r="K9" s="607">
        <v>38792074.070980005</v>
      </c>
      <c r="L9" s="243">
        <f>SUM(B9:K9)</f>
        <v>982353820.967936</v>
      </c>
      <c r="M9" s="118">
        <f>'[1]Imcal-Feb'!$E$37/1000</f>
        <v>477040095.1157632</v>
      </c>
      <c r="N9" s="2">
        <f aca="true" t="shared" si="0" ref="N9:N29">L9-M9</f>
        <v>505313725.85217285</v>
      </c>
    </row>
    <row r="10" spans="1:14" ht="16.5">
      <c r="A10" s="139"/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243">
        <f>SUM(B10:K10)</f>
        <v>0</v>
      </c>
      <c r="N10" s="2">
        <f t="shared" si="0"/>
        <v>0</v>
      </c>
    </row>
    <row r="11" spans="1:14" ht="16.5">
      <c r="A11" s="139" t="s">
        <v>92</v>
      </c>
      <c r="B11" s="607">
        <v>158627784.86879995</v>
      </c>
      <c r="C11" s="607">
        <v>17236607.26333</v>
      </c>
      <c r="D11" s="607">
        <v>25201243.629390005</v>
      </c>
      <c r="E11" s="607">
        <v>153749457.6221</v>
      </c>
      <c r="F11" s="607">
        <v>1900511.4559000002</v>
      </c>
      <c r="G11" s="607">
        <v>34693820.82899</v>
      </c>
      <c r="H11" s="607">
        <v>50908796.99491</v>
      </c>
      <c r="I11" s="607">
        <v>130005282.76184</v>
      </c>
      <c r="J11" s="607">
        <v>9194194.80491</v>
      </c>
      <c r="K11" s="607">
        <v>68689700.75515</v>
      </c>
      <c r="L11" s="243">
        <f>SUM(B11:K11)</f>
        <v>650207400.9853199</v>
      </c>
      <c r="M11" s="118">
        <f>'[1]Impcal-Mar'!$E$38/1000</f>
        <v>481062873.6343604</v>
      </c>
      <c r="N11" s="2">
        <f t="shared" si="0"/>
        <v>169144527.35095948</v>
      </c>
    </row>
    <row r="12" spans="1:14" ht="16.5">
      <c r="A12" s="139"/>
      <c r="B12" s="607"/>
      <c r="C12" s="610"/>
      <c r="D12" s="607"/>
      <c r="E12" s="610"/>
      <c r="F12" s="607"/>
      <c r="G12" s="610"/>
      <c r="H12" s="607"/>
      <c r="I12" s="610"/>
      <c r="J12" s="607"/>
      <c r="K12" s="610"/>
      <c r="L12" s="243"/>
      <c r="N12" s="2"/>
    </row>
    <row r="13" spans="1:14" ht="16.5">
      <c r="A13" s="139" t="s">
        <v>93</v>
      </c>
      <c r="B13" s="607">
        <v>97515725.39207998</v>
      </c>
      <c r="C13" s="607">
        <v>16373932.7775</v>
      </c>
      <c r="D13" s="607">
        <v>22400875.06742</v>
      </c>
      <c r="E13" s="607">
        <v>299397295.6138786</v>
      </c>
      <c r="F13" s="607">
        <v>4695243.21975</v>
      </c>
      <c r="G13" s="607">
        <v>15829630.400309999</v>
      </c>
      <c r="H13" s="607">
        <v>84403297.93445</v>
      </c>
      <c r="I13" s="607">
        <v>112646234.65938</v>
      </c>
      <c r="J13" s="607">
        <v>7854065.508219999</v>
      </c>
      <c r="K13" s="607">
        <v>40830058.09763</v>
      </c>
      <c r="L13" s="243">
        <v>701946358.6706185</v>
      </c>
      <c r="M13" s="118">
        <f>'[2]Impcal-Apr'!$E$38/1000</f>
        <v>541538001.7577269</v>
      </c>
      <c r="N13" s="2">
        <f t="shared" si="0"/>
        <v>160408356.91289163</v>
      </c>
    </row>
    <row r="14" spans="1:14" ht="16.5">
      <c r="A14" s="139"/>
      <c r="B14" s="410"/>
      <c r="C14" s="413"/>
      <c r="D14" s="410"/>
      <c r="E14" s="463"/>
      <c r="F14" s="410"/>
      <c r="G14" s="413"/>
      <c r="H14" s="410"/>
      <c r="I14" s="413"/>
      <c r="J14" s="410"/>
      <c r="K14" s="413"/>
      <c r="L14" s="243"/>
      <c r="N14" s="2"/>
    </row>
    <row r="15" spans="1:14" ht="16.5">
      <c r="A15" s="139" t="s">
        <v>94</v>
      </c>
      <c r="B15" s="462">
        <v>386016420.21408</v>
      </c>
      <c r="C15" s="458">
        <v>25896460.317300003</v>
      </c>
      <c r="D15" s="458">
        <v>2510488.90514</v>
      </c>
      <c r="E15" s="462">
        <v>133566022.3031724</v>
      </c>
      <c r="F15" s="458">
        <v>3091667.07139</v>
      </c>
      <c r="G15" s="458">
        <v>20008898.425619997</v>
      </c>
      <c r="H15" s="458">
        <v>57355001.74927001</v>
      </c>
      <c r="I15" s="458">
        <v>184826021.19578</v>
      </c>
      <c r="J15" s="458">
        <v>16059268.44858</v>
      </c>
      <c r="K15" s="458">
        <v>45981650.87077</v>
      </c>
      <c r="L15" s="243">
        <v>875311899.5011023</v>
      </c>
      <c r="M15" s="118">
        <f>'[2]Impcal-May'!$E$38/1000</f>
        <v>711289017.2655926</v>
      </c>
      <c r="N15" s="2">
        <f t="shared" si="0"/>
        <v>164022882.23550975</v>
      </c>
    </row>
    <row r="16" spans="1:14" ht="16.5">
      <c r="A16" s="139"/>
      <c r="B16" s="410"/>
      <c r="C16" s="413"/>
      <c r="D16" s="410"/>
      <c r="E16" s="413"/>
      <c r="F16" s="410"/>
      <c r="G16" s="413"/>
      <c r="H16" s="410"/>
      <c r="I16" s="413"/>
      <c r="J16" s="410"/>
      <c r="K16" s="413"/>
      <c r="L16" s="243"/>
      <c r="N16" s="2"/>
    </row>
    <row r="17" spans="1:14" ht="16.5">
      <c r="A17" s="139" t="s">
        <v>95</v>
      </c>
      <c r="B17" s="465">
        <v>289078035.30726</v>
      </c>
      <c r="C17" s="410">
        <v>17556143.62148</v>
      </c>
      <c r="D17" s="410">
        <v>42135601.112509996</v>
      </c>
      <c r="E17" s="465">
        <v>177773130.01189762</v>
      </c>
      <c r="F17" s="410">
        <v>4534633.632530001</v>
      </c>
      <c r="G17" s="410">
        <v>41164456.95862</v>
      </c>
      <c r="H17" s="410">
        <v>63072568.15189999</v>
      </c>
      <c r="I17" s="410">
        <v>85160426.46729001</v>
      </c>
      <c r="J17" s="410">
        <v>10847479.74829</v>
      </c>
      <c r="K17" s="410">
        <v>44723448.67591</v>
      </c>
      <c r="L17" s="243">
        <v>776045923.6876876</v>
      </c>
      <c r="M17" s="118">
        <f>'[3]Leones'!$L$16</f>
        <v>694221560.0563102</v>
      </c>
      <c r="N17" s="2">
        <f t="shared" si="0"/>
        <v>81824363.63137746</v>
      </c>
    </row>
    <row r="18" spans="1:14" ht="16.5">
      <c r="A18" s="139"/>
      <c r="B18" s="428"/>
      <c r="C18" s="410"/>
      <c r="D18" s="410"/>
      <c r="E18" s="410"/>
      <c r="F18" s="410"/>
      <c r="G18" s="410"/>
      <c r="H18" s="410"/>
      <c r="I18" s="410"/>
      <c r="J18" s="410"/>
      <c r="K18" s="410"/>
      <c r="L18" s="243"/>
      <c r="N18" s="2"/>
    </row>
    <row r="19" spans="1:14" ht="16.5">
      <c r="A19" s="139" t="s">
        <v>96</v>
      </c>
      <c r="B19" s="428">
        <v>161977313.40306</v>
      </c>
      <c r="C19" s="410">
        <v>23325942.2067</v>
      </c>
      <c r="D19" s="410">
        <v>19555007.51056</v>
      </c>
      <c r="E19" s="410">
        <v>883025781.5602123</v>
      </c>
      <c r="F19" s="410">
        <v>1823432.08</v>
      </c>
      <c r="G19" s="410">
        <v>36370669.44764</v>
      </c>
      <c r="H19" s="410">
        <v>105512308.6396</v>
      </c>
      <c r="I19" s="410">
        <v>155637252.48290002</v>
      </c>
      <c r="J19" s="410">
        <v>25302372.69509</v>
      </c>
      <c r="K19" s="410">
        <v>45246449.11579</v>
      </c>
      <c r="L19" s="243">
        <f>SUM(B19:K19)</f>
        <v>1457776529.1415522</v>
      </c>
      <c r="N19" s="2">
        <f t="shared" si="0"/>
        <v>1457776529.1415522</v>
      </c>
    </row>
    <row r="20" spans="1:14" ht="16.5">
      <c r="A20" s="139"/>
      <c r="B20" s="3"/>
      <c r="C20" s="132"/>
      <c r="D20" s="132"/>
      <c r="E20" s="132"/>
      <c r="F20" s="132"/>
      <c r="G20" s="132"/>
      <c r="H20" s="132"/>
      <c r="I20" s="132"/>
      <c r="J20" s="132"/>
      <c r="K20" s="132"/>
      <c r="L20" s="243"/>
      <c r="N20" s="2"/>
    </row>
    <row r="21" spans="1:14" ht="16.5">
      <c r="A21" s="139" t="s">
        <v>97</v>
      </c>
      <c r="B21" s="429">
        <v>325190037.39853</v>
      </c>
      <c r="C21" s="242">
        <v>19734404.832480002</v>
      </c>
      <c r="D21" s="242">
        <v>15999336.09898</v>
      </c>
      <c r="E21" s="242">
        <v>156587281.63438255</v>
      </c>
      <c r="F21" s="242">
        <v>5202386.83195</v>
      </c>
      <c r="G21" s="242">
        <v>46792187.71411</v>
      </c>
      <c r="H21" s="242">
        <v>80150122.52972001</v>
      </c>
      <c r="I21" s="242">
        <v>119879118.83115</v>
      </c>
      <c r="J21" s="242">
        <v>16514600.19304</v>
      </c>
      <c r="K21" s="242">
        <v>59362028.92021</v>
      </c>
      <c r="L21" s="243">
        <f>SUM(B21:K21)</f>
        <v>845411504.9845526</v>
      </c>
      <c r="N21" s="2">
        <f t="shared" si="0"/>
        <v>845411504.9845526</v>
      </c>
    </row>
    <row r="22" spans="1:14" ht="16.5">
      <c r="A22" s="139"/>
      <c r="B22" s="3"/>
      <c r="C22" s="132"/>
      <c r="D22" s="132"/>
      <c r="E22" s="132"/>
      <c r="F22" s="132"/>
      <c r="G22" s="132"/>
      <c r="H22" s="132"/>
      <c r="I22" s="132"/>
      <c r="J22" s="132"/>
      <c r="K22" s="132"/>
      <c r="L22" s="243"/>
      <c r="N22" s="2">
        <f t="shared" si="0"/>
        <v>0</v>
      </c>
    </row>
    <row r="23" spans="1:14" ht="16.5">
      <c r="A23" s="139" t="s">
        <v>98</v>
      </c>
      <c r="B23" s="242">
        <v>216520500.48103997</v>
      </c>
      <c r="C23" s="242">
        <v>23653495.657259997</v>
      </c>
      <c r="D23" s="242">
        <v>1340238.82256</v>
      </c>
      <c r="E23" s="242">
        <v>100607993.7110425</v>
      </c>
      <c r="F23" s="242">
        <v>11009968.933530001</v>
      </c>
      <c r="G23" s="242">
        <v>26974581.66244</v>
      </c>
      <c r="H23" s="242">
        <v>80393964.631</v>
      </c>
      <c r="I23" s="242">
        <v>244657664.28818</v>
      </c>
      <c r="J23" s="242">
        <v>21737001.787299998</v>
      </c>
      <c r="K23" s="242">
        <v>42155644.35783</v>
      </c>
      <c r="L23" s="243">
        <f>SUM(B23:K23)</f>
        <v>769051054.3321825</v>
      </c>
      <c r="N23" s="2">
        <f t="shared" si="0"/>
        <v>769051054.3321825</v>
      </c>
    </row>
    <row r="24" spans="1:14" ht="16.5">
      <c r="A24" s="139"/>
      <c r="B24" s="242"/>
      <c r="C24" s="132"/>
      <c r="D24" s="132"/>
      <c r="E24" s="132"/>
      <c r="F24" s="132"/>
      <c r="G24" s="132"/>
      <c r="H24" s="132"/>
      <c r="I24" s="132"/>
      <c r="J24" s="132"/>
      <c r="K24" s="132"/>
      <c r="L24" s="243"/>
      <c r="N24" s="2">
        <f t="shared" si="0"/>
        <v>0</v>
      </c>
    </row>
    <row r="25" spans="1:14" ht="16.5">
      <c r="A25" s="139" t="s">
        <v>99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3">
        <f>SUM(B25:K25)</f>
        <v>0</v>
      </c>
      <c r="N25" s="2">
        <f t="shared" si="0"/>
        <v>0</v>
      </c>
    </row>
    <row r="26" spans="1:14" ht="16.5">
      <c r="A26" s="139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3"/>
      <c r="N26" s="2">
        <f t="shared" si="0"/>
        <v>0</v>
      </c>
    </row>
    <row r="27" spans="1:14" ht="16.5">
      <c r="A27" s="139" t="s">
        <v>100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3">
        <f>SUM(B27:K27)</f>
        <v>0</v>
      </c>
      <c r="N27" s="2">
        <f t="shared" si="0"/>
        <v>0</v>
      </c>
    </row>
    <row r="28" spans="1:14" ht="16.5">
      <c r="A28" s="139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3"/>
      <c r="N28" s="2">
        <f t="shared" si="0"/>
        <v>0</v>
      </c>
    </row>
    <row r="29" spans="1:14" ht="16.5">
      <c r="A29" s="139" t="s">
        <v>101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3">
        <f>SUM(B29:K29)</f>
        <v>0</v>
      </c>
      <c r="N29" s="2">
        <f t="shared" si="0"/>
        <v>0</v>
      </c>
    </row>
    <row r="30" spans="1:12" ht="16.5">
      <c r="A30" s="139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</row>
    <row r="31" spans="1:12" ht="16.5">
      <c r="A31" s="139"/>
      <c r="B31" s="429"/>
      <c r="C31" s="242"/>
      <c r="D31" s="242"/>
      <c r="E31" s="242"/>
      <c r="F31" s="242"/>
      <c r="G31" s="242"/>
      <c r="H31" s="242"/>
      <c r="I31" s="242"/>
      <c r="J31" s="242"/>
      <c r="K31" s="242"/>
      <c r="L31" s="243"/>
    </row>
    <row r="32" spans="1:12" ht="16.5">
      <c r="A32" s="139" t="s">
        <v>102</v>
      </c>
      <c r="B32" s="429">
        <f>SUM(B7:B11)</f>
        <v>1019491891.1790099</v>
      </c>
      <c r="C32" s="429">
        <f aca="true" t="shared" si="1" ref="C32:L32">SUM(C7:C11)</f>
        <v>66420602.643010005</v>
      </c>
      <c r="D32" s="429">
        <f t="shared" si="1"/>
        <v>101042694.1756</v>
      </c>
      <c r="E32" s="429">
        <f t="shared" si="1"/>
        <v>461200324.2426251</v>
      </c>
      <c r="F32" s="429">
        <f t="shared" si="1"/>
        <v>9651530.69791</v>
      </c>
      <c r="G32" s="429">
        <f t="shared" si="1"/>
        <v>113053763.33153</v>
      </c>
      <c r="H32" s="429">
        <f t="shared" si="1"/>
        <v>234954998.82806998</v>
      </c>
      <c r="I32" s="429">
        <f t="shared" si="1"/>
        <v>485675330.84968</v>
      </c>
      <c r="J32" s="429">
        <f t="shared" si="1"/>
        <v>37818999.76432</v>
      </c>
      <c r="K32" s="429">
        <f t="shared" si="1"/>
        <v>176074105.2065</v>
      </c>
      <c r="L32" s="243">
        <f t="shared" si="1"/>
        <v>2705384240.918255</v>
      </c>
    </row>
    <row r="33" spans="1:12" ht="16.5">
      <c r="A33" s="139"/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243"/>
    </row>
    <row r="34" spans="1:12" ht="16.5">
      <c r="A34" s="139" t="s">
        <v>103</v>
      </c>
      <c r="B34" s="429">
        <f>SUM(B13:B17)</f>
        <v>772610180.91342</v>
      </c>
      <c r="C34" s="429">
        <f aca="true" t="shared" si="2" ref="C34:L34">SUM(C13:C17)</f>
        <v>59826536.71628</v>
      </c>
      <c r="D34" s="429">
        <f t="shared" si="2"/>
        <v>67046965.08507</v>
      </c>
      <c r="E34" s="429">
        <f t="shared" si="2"/>
        <v>610736447.9289486</v>
      </c>
      <c r="F34" s="429">
        <f t="shared" si="2"/>
        <v>12321543.923670001</v>
      </c>
      <c r="G34" s="429">
        <f t="shared" si="2"/>
        <v>77002985.78455</v>
      </c>
      <c r="H34" s="429">
        <f t="shared" si="2"/>
        <v>204830867.83562</v>
      </c>
      <c r="I34" s="429">
        <f t="shared" si="2"/>
        <v>382632682.32245004</v>
      </c>
      <c r="J34" s="429">
        <f t="shared" si="2"/>
        <v>34760813.70509</v>
      </c>
      <c r="K34" s="429">
        <f t="shared" si="2"/>
        <v>131535157.64431</v>
      </c>
      <c r="L34" s="243">
        <f t="shared" si="2"/>
        <v>2353304181.8594084</v>
      </c>
    </row>
    <row r="35" spans="1:12" ht="16.5">
      <c r="A35" s="139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3"/>
    </row>
    <row r="36" spans="1:12" ht="16.5">
      <c r="A36" s="139" t="s">
        <v>104</v>
      </c>
      <c r="B36" s="242">
        <f>SUM(B19:B23)</f>
        <v>703687851.28263</v>
      </c>
      <c r="C36" s="242">
        <f aca="true" t="shared" si="3" ref="C36:L36">SUM(C19:C23)</f>
        <v>66713842.69644</v>
      </c>
      <c r="D36" s="242">
        <f t="shared" si="3"/>
        <v>36894582.4321</v>
      </c>
      <c r="E36" s="242">
        <f t="shared" si="3"/>
        <v>1140221056.9056373</v>
      </c>
      <c r="F36" s="242">
        <f t="shared" si="3"/>
        <v>18035787.845480002</v>
      </c>
      <c r="G36" s="242">
        <f t="shared" si="3"/>
        <v>110137438.82419</v>
      </c>
      <c r="H36" s="242">
        <f t="shared" si="3"/>
        <v>266056395.80031997</v>
      </c>
      <c r="I36" s="242">
        <f t="shared" si="3"/>
        <v>520174035.60223</v>
      </c>
      <c r="J36" s="242">
        <f t="shared" si="3"/>
        <v>63553974.67543</v>
      </c>
      <c r="K36" s="242">
        <f t="shared" si="3"/>
        <v>146764122.39383</v>
      </c>
      <c r="L36" s="243">
        <f t="shared" si="3"/>
        <v>3072239088.4582872</v>
      </c>
    </row>
    <row r="37" spans="1:12" ht="16.5">
      <c r="A37" s="139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3"/>
    </row>
    <row r="38" spans="1:12" ht="16.5">
      <c r="A38" s="139" t="s">
        <v>105</v>
      </c>
      <c r="B38" s="242">
        <f>SUM(B25:B29)</f>
        <v>0</v>
      </c>
      <c r="C38" s="242">
        <f aca="true" t="shared" si="4" ref="C38:L38">SUM(C25:C29)</f>
        <v>0</v>
      </c>
      <c r="D38" s="242">
        <f t="shared" si="4"/>
        <v>0</v>
      </c>
      <c r="E38" s="242">
        <f t="shared" si="4"/>
        <v>0</v>
      </c>
      <c r="F38" s="242">
        <f t="shared" si="4"/>
        <v>0</v>
      </c>
      <c r="G38" s="242">
        <f t="shared" si="4"/>
        <v>0</v>
      </c>
      <c r="H38" s="242">
        <f t="shared" si="4"/>
        <v>0</v>
      </c>
      <c r="I38" s="242">
        <f t="shared" si="4"/>
        <v>0</v>
      </c>
      <c r="J38" s="242">
        <f t="shared" si="4"/>
        <v>0</v>
      </c>
      <c r="K38" s="242">
        <f t="shared" si="4"/>
        <v>0</v>
      </c>
      <c r="L38" s="243">
        <f t="shared" si="4"/>
        <v>0</v>
      </c>
    </row>
    <row r="39" spans="1:12" ht="16.5">
      <c r="A39" s="139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3"/>
    </row>
    <row r="40" spans="1:12" ht="16.5">
      <c r="A40" s="139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3"/>
    </row>
    <row r="41" spans="1:12" ht="16.5">
      <c r="A41" s="139" t="s">
        <v>106</v>
      </c>
      <c r="B41" s="242">
        <f>SUM(B32:B34)</f>
        <v>1792102072.0924299</v>
      </c>
      <c r="C41" s="242">
        <f aca="true" t="shared" si="5" ref="C41:L41">SUM(C32:C34)</f>
        <v>126247139.35929</v>
      </c>
      <c r="D41" s="242">
        <f t="shared" si="5"/>
        <v>168089659.26067</v>
      </c>
      <c r="E41" s="242">
        <f t="shared" si="5"/>
        <v>1071936772.1715738</v>
      </c>
      <c r="F41" s="242">
        <f t="shared" si="5"/>
        <v>21973074.62158</v>
      </c>
      <c r="G41" s="242">
        <f t="shared" si="5"/>
        <v>190056749.11608</v>
      </c>
      <c r="H41" s="242">
        <f t="shared" si="5"/>
        <v>439785866.66369</v>
      </c>
      <c r="I41" s="242">
        <f t="shared" si="5"/>
        <v>868308013.1721301</v>
      </c>
      <c r="J41" s="242">
        <f t="shared" si="5"/>
        <v>72579813.46941</v>
      </c>
      <c r="K41" s="242">
        <f t="shared" si="5"/>
        <v>307609262.85081</v>
      </c>
      <c r="L41" s="243">
        <f t="shared" si="5"/>
        <v>5058688422.777663</v>
      </c>
    </row>
    <row r="42" spans="1:12" ht="16.5">
      <c r="A42" s="13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3"/>
    </row>
    <row r="43" spans="1:12" ht="16.5">
      <c r="A43" s="139" t="s">
        <v>107</v>
      </c>
      <c r="B43" s="242">
        <f>SUM(B36:B38)</f>
        <v>703687851.28263</v>
      </c>
      <c r="C43" s="242">
        <f aca="true" t="shared" si="6" ref="C43:L43">SUM(C36:C38)</f>
        <v>66713842.69644</v>
      </c>
      <c r="D43" s="242">
        <f t="shared" si="6"/>
        <v>36894582.4321</v>
      </c>
      <c r="E43" s="242">
        <f t="shared" si="6"/>
        <v>1140221056.9056373</v>
      </c>
      <c r="F43" s="242">
        <f t="shared" si="6"/>
        <v>18035787.845480002</v>
      </c>
      <c r="G43" s="242">
        <f t="shared" si="6"/>
        <v>110137438.82419</v>
      </c>
      <c r="H43" s="242">
        <f t="shared" si="6"/>
        <v>266056395.80031997</v>
      </c>
      <c r="I43" s="242">
        <f t="shared" si="6"/>
        <v>520174035.60223</v>
      </c>
      <c r="J43" s="242">
        <f t="shared" si="6"/>
        <v>63553974.67543</v>
      </c>
      <c r="K43" s="242">
        <f t="shared" si="6"/>
        <v>146764122.39383</v>
      </c>
      <c r="L43" s="243">
        <f t="shared" si="6"/>
        <v>3072239088.4582872</v>
      </c>
    </row>
    <row r="44" spans="1:12" ht="16.5">
      <c r="A44" s="139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3"/>
    </row>
    <row r="45" spans="1:12" ht="16.5">
      <c r="A45" s="139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3"/>
    </row>
    <row r="46" spans="1:12" ht="16.5">
      <c r="A46" s="139" t="s">
        <v>108</v>
      </c>
      <c r="B46" s="242">
        <f>SUM(B41:B43)</f>
        <v>2495789923.37506</v>
      </c>
      <c r="C46" s="242">
        <f aca="true" t="shared" si="7" ref="C46:L46">SUM(C41:C43)</f>
        <v>192960982.05573</v>
      </c>
      <c r="D46" s="242">
        <f t="shared" si="7"/>
        <v>204984241.69277</v>
      </c>
      <c r="E46" s="242">
        <f t="shared" si="7"/>
        <v>2212157829.077211</v>
      </c>
      <c r="F46" s="242">
        <f t="shared" si="7"/>
        <v>40008862.46706</v>
      </c>
      <c r="G46" s="242">
        <f t="shared" si="7"/>
        <v>300194187.94027</v>
      </c>
      <c r="H46" s="242">
        <f t="shared" si="7"/>
        <v>705842262.46401</v>
      </c>
      <c r="I46" s="242">
        <f t="shared" si="7"/>
        <v>1388482048.7743602</v>
      </c>
      <c r="J46" s="242">
        <f t="shared" si="7"/>
        <v>136133788.14484</v>
      </c>
      <c r="K46" s="242">
        <f t="shared" si="7"/>
        <v>454373385.24464</v>
      </c>
      <c r="L46" s="243">
        <f t="shared" si="7"/>
        <v>8130927511.23595</v>
      </c>
    </row>
    <row r="47" spans="1:12" ht="17.25" thickBot="1">
      <c r="A47" s="503"/>
      <c r="B47" s="505"/>
      <c r="C47" s="505"/>
      <c r="D47" s="504"/>
      <c r="E47" s="505"/>
      <c r="F47" s="504"/>
      <c r="G47" s="505"/>
      <c r="H47" s="504"/>
      <c r="I47" s="505"/>
      <c r="J47" s="504"/>
      <c r="K47" s="505"/>
      <c r="L47" s="506"/>
    </row>
    <row r="48" spans="1:12" ht="16.5">
      <c r="A48" s="513" t="s">
        <v>52</v>
      </c>
      <c r="B48" s="249">
        <f aca="true" t="shared" si="8" ref="B48:L48">SUM(B7:B29)-B46</f>
        <v>0</v>
      </c>
      <c r="C48" s="249">
        <f t="shared" si="8"/>
        <v>0</v>
      </c>
      <c r="D48" s="249">
        <f t="shared" si="8"/>
        <v>0</v>
      </c>
      <c r="E48" s="249">
        <f t="shared" si="8"/>
        <v>0</v>
      </c>
      <c r="F48" s="249">
        <f t="shared" si="8"/>
        <v>0</v>
      </c>
      <c r="G48" s="249">
        <f t="shared" si="8"/>
        <v>0</v>
      </c>
      <c r="H48" s="249">
        <f t="shared" si="8"/>
        <v>0</v>
      </c>
      <c r="I48" s="249">
        <f t="shared" si="8"/>
        <v>0</v>
      </c>
      <c r="J48" s="249">
        <f t="shared" si="8"/>
        <v>0</v>
      </c>
      <c r="K48" s="249">
        <f t="shared" si="8"/>
        <v>0</v>
      </c>
      <c r="L48" s="249">
        <f t="shared" si="8"/>
        <v>0</v>
      </c>
    </row>
    <row r="49" spans="1:14" s="90" customFormat="1" ht="12.75">
      <c r="A49" s="134" t="s">
        <v>148</v>
      </c>
      <c r="B49" s="3"/>
      <c r="C49" s="3"/>
      <c r="D49" s="3"/>
      <c r="E49" s="3"/>
      <c r="F49" s="3"/>
      <c r="G49" s="3"/>
      <c r="H49" s="3"/>
      <c r="I49" s="3"/>
      <c r="J49" s="3"/>
      <c r="K49" s="135"/>
      <c r="L49" s="3"/>
      <c r="M49" s="133"/>
      <c r="N49"/>
    </row>
    <row r="50" ht="12.75" customHeight="1"/>
    <row r="51" ht="12.75" customHeight="1"/>
    <row r="52" spans="1:12" ht="41.25" customHeight="1" thickBot="1">
      <c r="A52" s="615" t="s">
        <v>112</v>
      </c>
      <c r="B52" s="615"/>
      <c r="C52" s="615"/>
      <c r="D52" s="615"/>
      <c r="E52" s="615"/>
      <c r="F52" s="615"/>
      <c r="G52" s="615"/>
      <c r="H52" s="615"/>
      <c r="I52" s="615"/>
      <c r="J52" s="615"/>
      <c r="K52" s="615"/>
      <c r="L52" s="615"/>
    </row>
    <row r="53" spans="1:12" ht="16.5">
      <c r="A53" s="502"/>
      <c r="B53" s="507" t="s">
        <v>113</v>
      </c>
      <c r="C53" s="508" t="s">
        <v>114</v>
      </c>
      <c r="D53" s="509" t="s">
        <v>115</v>
      </c>
      <c r="E53" s="508" t="s">
        <v>116</v>
      </c>
      <c r="F53" s="507" t="s">
        <v>117</v>
      </c>
      <c r="G53" s="508" t="s">
        <v>118</v>
      </c>
      <c r="H53" s="507" t="s">
        <v>119</v>
      </c>
      <c r="I53" s="508" t="s">
        <v>120</v>
      </c>
      <c r="J53" s="510" t="s">
        <v>121</v>
      </c>
      <c r="K53" s="511" t="s">
        <v>122</v>
      </c>
      <c r="L53" s="512">
        <v>10</v>
      </c>
    </row>
    <row r="54" spans="1:14" ht="16.5" customHeight="1">
      <c r="A54" s="139"/>
      <c r="B54" s="124" t="s">
        <v>53</v>
      </c>
      <c r="C54" s="125" t="s">
        <v>53</v>
      </c>
      <c r="D54" s="124" t="s">
        <v>53</v>
      </c>
      <c r="E54" s="125" t="s">
        <v>53</v>
      </c>
      <c r="F54" s="124" t="s">
        <v>53</v>
      </c>
      <c r="G54" s="125" t="s">
        <v>53</v>
      </c>
      <c r="H54" s="124" t="s">
        <v>124</v>
      </c>
      <c r="I54" s="126" t="s">
        <v>125</v>
      </c>
      <c r="J54" s="127" t="s">
        <v>126</v>
      </c>
      <c r="K54" s="126" t="s">
        <v>127</v>
      </c>
      <c r="L54" s="140"/>
      <c r="N54" s="136"/>
    </row>
    <row r="55" spans="1:14" ht="16.5">
      <c r="A55" s="139"/>
      <c r="B55" s="124"/>
      <c r="C55" s="125" t="s">
        <v>128</v>
      </c>
      <c r="D55" s="127" t="s">
        <v>129</v>
      </c>
      <c r="E55" s="126" t="s">
        <v>130</v>
      </c>
      <c r="F55" s="127" t="s">
        <v>131</v>
      </c>
      <c r="G55" s="125" t="s">
        <v>53</v>
      </c>
      <c r="H55" s="127" t="s">
        <v>132</v>
      </c>
      <c r="I55" s="125" t="s">
        <v>133</v>
      </c>
      <c r="J55" s="127" t="s">
        <v>134</v>
      </c>
      <c r="K55" s="126" t="s">
        <v>135</v>
      </c>
      <c r="L55" s="141" t="s">
        <v>136</v>
      </c>
      <c r="N55" s="136"/>
    </row>
    <row r="56" spans="1:14" ht="30.75" thickBot="1">
      <c r="A56" s="496">
        <v>2017</v>
      </c>
      <c r="B56" s="497" t="s">
        <v>137</v>
      </c>
      <c r="C56" s="499" t="s">
        <v>138</v>
      </c>
      <c r="D56" s="497" t="s">
        <v>139</v>
      </c>
      <c r="E56" s="498" t="s">
        <v>140</v>
      </c>
      <c r="F56" s="497" t="s">
        <v>141</v>
      </c>
      <c r="G56" s="498" t="s">
        <v>142</v>
      </c>
      <c r="H56" s="497" t="s">
        <v>143</v>
      </c>
      <c r="I56" s="499" t="s">
        <v>144</v>
      </c>
      <c r="J56" s="497" t="s">
        <v>145</v>
      </c>
      <c r="K56" s="498" t="s">
        <v>146</v>
      </c>
      <c r="L56" s="500" t="s">
        <v>147</v>
      </c>
      <c r="N56" s="136"/>
    </row>
    <row r="57" spans="1:14" ht="16.5">
      <c r="A57" s="502"/>
      <c r="B57" s="514"/>
      <c r="C57" s="515"/>
      <c r="D57" s="514"/>
      <c r="E57" s="515"/>
      <c r="F57" s="514"/>
      <c r="G57" s="515"/>
      <c r="H57" s="514"/>
      <c r="I57" s="515"/>
      <c r="J57" s="514"/>
      <c r="K57" s="515"/>
      <c r="L57" s="516"/>
      <c r="N57" s="136"/>
    </row>
    <row r="58" spans="1:14" ht="16.5">
      <c r="A58" s="139" t="s">
        <v>90</v>
      </c>
      <c r="B58" s="410">
        <v>439152323.23339</v>
      </c>
      <c r="C58" s="410">
        <v>20315386.80635</v>
      </c>
      <c r="D58" s="410">
        <v>29978873.13121</v>
      </c>
      <c r="E58" s="410">
        <v>115821925.142052</v>
      </c>
      <c r="F58" s="410">
        <v>3114046.05178</v>
      </c>
      <c r="G58" s="410">
        <v>39427015.38021</v>
      </c>
      <c r="H58" s="410">
        <v>72187792.82183</v>
      </c>
      <c r="I58" s="410">
        <v>208595044.80832</v>
      </c>
      <c r="J58" s="410">
        <v>61441515.48537</v>
      </c>
      <c r="K58" s="410">
        <v>90942327.38233</v>
      </c>
      <c r="L58" s="243">
        <f>SUM(B58:K58)</f>
        <v>1080976250.242842</v>
      </c>
      <c r="N58" s="136">
        <f>L58-M58</f>
        <v>1080976250.242842</v>
      </c>
    </row>
    <row r="59" spans="1:14" ht="16.5">
      <c r="A59" s="139"/>
      <c r="B59" s="411"/>
      <c r="C59" s="412"/>
      <c r="D59" s="410"/>
      <c r="E59" s="413"/>
      <c r="F59" s="410"/>
      <c r="G59" s="413"/>
      <c r="H59" s="410"/>
      <c r="I59" s="413"/>
      <c r="J59" s="410"/>
      <c r="K59" s="413"/>
      <c r="L59" s="243"/>
      <c r="N59" s="136">
        <f>L59-M59</f>
        <v>0</v>
      </c>
    </row>
    <row r="60" spans="1:14" ht="16.5">
      <c r="A60" s="139" t="s">
        <v>91</v>
      </c>
      <c r="B60" s="410">
        <v>303307663.7798</v>
      </c>
      <c r="C60" s="410">
        <v>2209472.303782</v>
      </c>
      <c r="D60" s="410">
        <v>12408552.78727</v>
      </c>
      <c r="E60" s="410">
        <v>95468641.0355138</v>
      </c>
      <c r="F60" s="410">
        <v>942015.22466</v>
      </c>
      <c r="G60" s="410">
        <v>36920423.19453</v>
      </c>
      <c r="H60" s="410">
        <v>73847049.50636</v>
      </c>
      <c r="I60" s="410">
        <v>170847814.52724</v>
      </c>
      <c r="J60" s="410">
        <v>60449932.29774</v>
      </c>
      <c r="K60" s="410">
        <v>29778466.29405</v>
      </c>
      <c r="L60" s="243">
        <f>SUM(B60:K60)</f>
        <v>786180030.9509457</v>
      </c>
      <c r="N60" s="136">
        <f aca="true" t="shared" si="9" ref="N60:N97">L60-M60</f>
        <v>786180030.9509457</v>
      </c>
    </row>
    <row r="61" spans="1:14" ht="16.5">
      <c r="A61" s="139"/>
      <c r="B61" s="132"/>
      <c r="C61" s="131"/>
      <c r="D61" s="410"/>
      <c r="E61" s="413"/>
      <c r="F61" s="410"/>
      <c r="G61" s="413"/>
      <c r="H61" s="410"/>
      <c r="I61" s="413"/>
      <c r="J61" s="410"/>
      <c r="K61" s="413"/>
      <c r="L61" s="243">
        <f>SUM(B61:K61)</f>
        <v>0</v>
      </c>
      <c r="N61" s="136">
        <f t="shared" si="9"/>
        <v>0</v>
      </c>
    </row>
    <row r="62" spans="1:14" ht="16.5">
      <c r="A62" s="139" t="s">
        <v>92</v>
      </c>
      <c r="B62" s="410">
        <v>430379545.35629</v>
      </c>
      <c r="C62" s="410">
        <v>27232315.49997</v>
      </c>
      <c r="D62" s="410">
        <v>55676499.34489</v>
      </c>
      <c r="E62" s="410">
        <v>131415920.262514</v>
      </c>
      <c r="F62" s="410">
        <v>5349318.1158</v>
      </c>
      <c r="G62" s="410">
        <v>30669642.98678</v>
      </c>
      <c r="H62" s="410">
        <v>147307768.7576</v>
      </c>
      <c r="I62" s="410">
        <v>121999763.44738</v>
      </c>
      <c r="J62" s="410">
        <v>14054829.45205</v>
      </c>
      <c r="K62" s="410">
        <v>44413471.30363</v>
      </c>
      <c r="L62" s="243">
        <f>SUM(B62:K62)</f>
        <v>1008499074.5269042</v>
      </c>
      <c r="N62" s="136">
        <f t="shared" si="9"/>
        <v>1008499074.5269042</v>
      </c>
    </row>
    <row r="63" spans="1:14" ht="16.5">
      <c r="A63" s="139"/>
      <c r="B63" s="410"/>
      <c r="C63" s="413"/>
      <c r="D63" s="410"/>
      <c r="E63" s="413"/>
      <c r="F63" s="410"/>
      <c r="G63" s="413"/>
      <c r="H63" s="410"/>
      <c r="I63" s="413"/>
      <c r="J63" s="410"/>
      <c r="K63" s="413"/>
      <c r="L63" s="243"/>
      <c r="N63" s="136">
        <f t="shared" si="9"/>
        <v>0</v>
      </c>
    </row>
    <row r="64" spans="1:14" ht="16.5">
      <c r="A64" s="139" t="s">
        <v>93</v>
      </c>
      <c r="B64" s="458">
        <v>260135653.69092</v>
      </c>
      <c r="C64" s="458">
        <v>17898170.61369</v>
      </c>
      <c r="D64" s="458">
        <v>20095346.59419</v>
      </c>
      <c r="E64" s="462">
        <v>109331511.992979</v>
      </c>
      <c r="F64" s="458">
        <v>1900956.96624</v>
      </c>
      <c r="G64" s="458">
        <v>27944061.68306</v>
      </c>
      <c r="H64" s="458">
        <v>70514988.03696</v>
      </c>
      <c r="I64" s="458">
        <v>427098201.96842</v>
      </c>
      <c r="J64" s="458">
        <v>33794828.41324</v>
      </c>
      <c r="K64" s="458">
        <v>34227449.95583</v>
      </c>
      <c r="L64" s="243">
        <f>SUM(B64:K64)</f>
        <v>1002941169.9155289</v>
      </c>
      <c r="N64" s="136">
        <f t="shared" si="9"/>
        <v>1002941169.9155289</v>
      </c>
    </row>
    <row r="65" spans="1:14" ht="16.5">
      <c r="A65" s="139"/>
      <c r="B65" s="410"/>
      <c r="C65" s="413"/>
      <c r="D65" s="410"/>
      <c r="E65" s="463"/>
      <c r="F65" s="410"/>
      <c r="G65" s="413"/>
      <c r="H65" s="410"/>
      <c r="I65" s="413"/>
      <c r="J65" s="410"/>
      <c r="K65" s="413"/>
      <c r="L65" s="243"/>
      <c r="N65" s="136">
        <f t="shared" si="9"/>
        <v>0</v>
      </c>
    </row>
    <row r="66" spans="1:14" ht="16.5">
      <c r="A66" s="139" t="s">
        <v>94</v>
      </c>
      <c r="B66" s="462">
        <v>170424787.69083</v>
      </c>
      <c r="C66" s="458">
        <v>19715062.11347</v>
      </c>
      <c r="D66" s="458">
        <v>35169824.21553</v>
      </c>
      <c r="E66" s="462">
        <v>98264498.9931798</v>
      </c>
      <c r="F66" s="458">
        <v>5293940.75079</v>
      </c>
      <c r="G66" s="458">
        <v>50675388.20028</v>
      </c>
      <c r="H66" s="458">
        <v>91157180.8347</v>
      </c>
      <c r="I66" s="458">
        <v>155002977.16039</v>
      </c>
      <c r="J66" s="458">
        <v>34594188.16099</v>
      </c>
      <c r="K66" s="458">
        <v>37629475.39778</v>
      </c>
      <c r="L66" s="243">
        <f>SUM(B66:K66)</f>
        <v>697927323.5179398</v>
      </c>
      <c r="N66" s="136">
        <f t="shared" si="9"/>
        <v>697927323.5179398</v>
      </c>
    </row>
    <row r="67" spans="1:14" ht="16.5">
      <c r="A67" s="139"/>
      <c r="B67" s="410"/>
      <c r="C67" s="413"/>
      <c r="D67" s="410"/>
      <c r="E67" s="413"/>
      <c r="F67" s="410"/>
      <c r="G67" s="413"/>
      <c r="H67" s="410"/>
      <c r="I67" s="413"/>
      <c r="J67" s="410"/>
      <c r="K67" s="413"/>
      <c r="L67" s="243"/>
      <c r="N67" s="136">
        <f t="shared" si="9"/>
        <v>0</v>
      </c>
    </row>
    <row r="68" spans="1:14" ht="16.5">
      <c r="A68" s="139" t="s">
        <v>95</v>
      </c>
      <c r="B68" s="465">
        <v>204432140.77573</v>
      </c>
      <c r="C68" s="410">
        <v>30580180.07582</v>
      </c>
      <c r="D68" s="410">
        <v>19991125.42486</v>
      </c>
      <c r="E68" s="465">
        <v>88399333.1577731</v>
      </c>
      <c r="F68" s="410">
        <v>6212394.30073</v>
      </c>
      <c r="G68" s="410">
        <v>27475239.39087</v>
      </c>
      <c r="H68" s="410">
        <v>117929373.54591</v>
      </c>
      <c r="I68" s="410">
        <v>189691183.20302</v>
      </c>
      <c r="J68" s="410">
        <v>42746493.29756</v>
      </c>
      <c r="K68" s="410">
        <v>40601744.50029</v>
      </c>
      <c r="L68" s="517">
        <f>SUM(B68:K68)</f>
        <v>768059207.6725631</v>
      </c>
      <c r="N68" s="136">
        <f t="shared" si="9"/>
        <v>768059207.6725631</v>
      </c>
    </row>
    <row r="69" spans="1:14" ht="16.5">
      <c r="A69" s="139"/>
      <c r="B69" s="428"/>
      <c r="C69" s="410"/>
      <c r="D69" s="410"/>
      <c r="E69" s="410"/>
      <c r="F69" s="410"/>
      <c r="G69" s="410"/>
      <c r="H69" s="410"/>
      <c r="I69" s="410"/>
      <c r="J69" s="410"/>
      <c r="K69" s="410"/>
      <c r="L69" s="243"/>
      <c r="N69" s="136">
        <f t="shared" si="9"/>
        <v>0</v>
      </c>
    </row>
    <row r="70" spans="1:14" ht="16.5">
      <c r="A70" s="139" t="s">
        <v>96</v>
      </c>
      <c r="B70" s="428">
        <v>241037721.51957</v>
      </c>
      <c r="C70" s="410">
        <v>18035845.30718</v>
      </c>
      <c r="D70" s="410">
        <v>31702587.63773</v>
      </c>
      <c r="E70" s="410">
        <v>73642595.64116816</v>
      </c>
      <c r="F70" s="410">
        <v>5253192.84124</v>
      </c>
      <c r="G70" s="410">
        <v>25430931.68616</v>
      </c>
      <c r="H70" s="410">
        <v>73365001.55780001</v>
      </c>
      <c r="I70" s="410">
        <v>136971024.22125998</v>
      </c>
      <c r="J70" s="410">
        <v>28815022.63</v>
      </c>
      <c r="K70" s="410">
        <v>39461477.46716</v>
      </c>
      <c r="L70" s="243">
        <f>SUM(B70:K70)</f>
        <v>673715400.5092682</v>
      </c>
      <c r="N70" s="136">
        <f t="shared" si="9"/>
        <v>673715400.5092682</v>
      </c>
    </row>
    <row r="71" spans="1:14" ht="16.5">
      <c r="A71" s="139"/>
      <c r="B71" s="3"/>
      <c r="C71" s="132"/>
      <c r="D71" s="132"/>
      <c r="E71" s="132"/>
      <c r="F71" s="132"/>
      <c r="G71" s="132"/>
      <c r="H71" s="132"/>
      <c r="I71" s="132"/>
      <c r="J71" s="132"/>
      <c r="K71" s="132"/>
      <c r="L71" s="243"/>
      <c r="N71" s="136">
        <f t="shared" si="9"/>
        <v>0</v>
      </c>
    </row>
    <row r="72" spans="1:14" ht="16.5">
      <c r="A72" s="139" t="s">
        <v>97</v>
      </c>
      <c r="B72" s="429">
        <v>176490911.64225996</v>
      </c>
      <c r="C72" s="242">
        <v>20813081.885940004</v>
      </c>
      <c r="D72" s="242">
        <v>29187374.10268</v>
      </c>
      <c r="E72" s="242">
        <v>137057540.08416843</v>
      </c>
      <c r="F72" s="242">
        <v>3918309.10617</v>
      </c>
      <c r="G72" s="242">
        <v>49009400.00921</v>
      </c>
      <c r="H72" s="242">
        <v>77450732.18682</v>
      </c>
      <c r="I72" s="242">
        <v>125882696.10192</v>
      </c>
      <c r="J72" s="242">
        <v>15957310.727279998</v>
      </c>
      <c r="K72" s="242">
        <v>43121058.448589996</v>
      </c>
      <c r="L72" s="243">
        <f>SUM(B72:K72)</f>
        <v>678888414.2950385</v>
      </c>
      <c r="N72" s="136">
        <f t="shared" si="9"/>
        <v>678888414.2950385</v>
      </c>
    </row>
    <row r="73" spans="1:14" ht="16.5">
      <c r="A73" s="139"/>
      <c r="B73" s="3"/>
      <c r="C73" s="132"/>
      <c r="D73" s="132"/>
      <c r="E73" s="132"/>
      <c r="F73" s="132"/>
      <c r="G73" s="132"/>
      <c r="H73" s="132"/>
      <c r="I73" s="132"/>
      <c r="J73" s="132"/>
      <c r="K73" s="132"/>
      <c r="L73" s="243">
        <f>SUM(B73:K73)</f>
        <v>0</v>
      </c>
      <c r="N73" s="136">
        <f t="shared" si="9"/>
        <v>0</v>
      </c>
    </row>
    <row r="74" spans="1:14" ht="16.5">
      <c r="A74" s="139" t="s">
        <v>98</v>
      </c>
      <c r="B74" s="242">
        <v>436443080.12574</v>
      </c>
      <c r="C74" s="242">
        <v>12706703.68163</v>
      </c>
      <c r="D74" s="242">
        <v>18030116.08262</v>
      </c>
      <c r="E74" s="242">
        <v>168638544.17082</v>
      </c>
      <c r="F74" s="242">
        <v>7352208.36479</v>
      </c>
      <c r="G74" s="242">
        <v>24899424.05397</v>
      </c>
      <c r="H74" s="242">
        <v>52713411.59556</v>
      </c>
      <c r="I74" s="242">
        <v>162055061.9486</v>
      </c>
      <c r="J74" s="242">
        <v>8936746.17617</v>
      </c>
      <c r="K74" s="242">
        <v>52057804.6</v>
      </c>
      <c r="L74" s="243">
        <f>SUM(B74:K74)</f>
        <v>943833100.7999</v>
      </c>
      <c r="N74" s="136">
        <f t="shared" si="9"/>
        <v>943833100.7999</v>
      </c>
    </row>
    <row r="75" spans="1:14" ht="16.5">
      <c r="A75" s="139"/>
      <c r="B75" s="242"/>
      <c r="C75" s="132"/>
      <c r="D75" s="132"/>
      <c r="E75" s="132"/>
      <c r="F75" s="132"/>
      <c r="G75" s="132"/>
      <c r="H75" s="132"/>
      <c r="I75" s="132"/>
      <c r="J75" s="132"/>
      <c r="K75" s="132"/>
      <c r="L75" s="243"/>
      <c r="N75" s="136">
        <f t="shared" si="9"/>
        <v>0</v>
      </c>
    </row>
    <row r="76" spans="1:14" ht="16.5">
      <c r="A76" s="139" t="s">
        <v>99</v>
      </c>
      <c r="B76" s="242">
        <v>142069891.91246998</v>
      </c>
      <c r="C76" s="242">
        <v>22783546.20961</v>
      </c>
      <c r="D76" s="242">
        <v>3858474.5297600003</v>
      </c>
      <c r="E76" s="242">
        <v>85718444.04905206</v>
      </c>
      <c r="F76" s="242">
        <v>7436721.44049</v>
      </c>
      <c r="G76" s="242">
        <v>34289919.87143</v>
      </c>
      <c r="H76" s="242">
        <v>105102428.20701002</v>
      </c>
      <c r="I76" s="242">
        <v>206091569.85989</v>
      </c>
      <c r="J76" s="242">
        <v>15508199.71866</v>
      </c>
      <c r="K76" s="242">
        <v>44177686.60216001</v>
      </c>
      <c r="L76" s="243">
        <f>SUM(B76:K76)</f>
        <v>667036882.400532</v>
      </c>
      <c r="N76" s="136">
        <f t="shared" si="9"/>
        <v>667036882.400532</v>
      </c>
    </row>
    <row r="77" spans="1:14" ht="16.5">
      <c r="A77" s="139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3"/>
      <c r="N77" s="136">
        <f t="shared" si="9"/>
        <v>0</v>
      </c>
    </row>
    <row r="78" spans="1:14" ht="16.5">
      <c r="A78" s="139" t="s">
        <v>100</v>
      </c>
      <c r="B78" s="242">
        <v>158587470.68753</v>
      </c>
      <c r="C78" s="242">
        <v>20600653.25161</v>
      </c>
      <c r="D78" s="242">
        <v>32814968.592980005</v>
      </c>
      <c r="E78" s="242">
        <v>213661906.568</v>
      </c>
      <c r="F78" s="242">
        <v>1941881.9069499997</v>
      </c>
      <c r="G78" s="242">
        <v>23699645.085169997</v>
      </c>
      <c r="H78" s="242">
        <v>62793949.12324</v>
      </c>
      <c r="I78" s="242">
        <v>157173467.09570003</v>
      </c>
      <c r="J78" s="242">
        <v>16984461.687060002</v>
      </c>
      <c r="K78" s="242">
        <v>41003595.54638</v>
      </c>
      <c r="L78" s="243">
        <f>SUM(B78:K78)</f>
        <v>729261999.54462</v>
      </c>
      <c r="N78" s="136">
        <f t="shared" si="9"/>
        <v>729261999.54462</v>
      </c>
    </row>
    <row r="79" spans="1:14" ht="16.5">
      <c r="A79" s="139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3"/>
      <c r="N79" s="136">
        <f t="shared" si="9"/>
        <v>0</v>
      </c>
    </row>
    <row r="80" spans="1:14" ht="16.5">
      <c r="A80" s="139" t="s">
        <v>101</v>
      </c>
      <c r="B80" s="242">
        <v>367744205.62280995</v>
      </c>
      <c r="C80" s="242">
        <v>22519213.78016</v>
      </c>
      <c r="D80" s="242">
        <v>54016850.88318999</v>
      </c>
      <c r="E80" s="242">
        <v>124988088.01</v>
      </c>
      <c r="F80" s="242">
        <v>6495398.29418</v>
      </c>
      <c r="G80" s="242">
        <v>25767106.18152</v>
      </c>
      <c r="H80" s="242">
        <v>46657638.23428</v>
      </c>
      <c r="I80" s="242">
        <v>140079412.44179</v>
      </c>
      <c r="J80" s="242">
        <v>20118327.87461</v>
      </c>
      <c r="K80" s="242">
        <v>45266354.14411999</v>
      </c>
      <c r="L80" s="243">
        <f>SUM(B80:K80)</f>
        <v>853652595.4666599</v>
      </c>
      <c r="N80" s="136">
        <f t="shared" si="9"/>
        <v>853652595.4666599</v>
      </c>
    </row>
    <row r="81" spans="1:14" ht="16.5">
      <c r="A81" s="139"/>
      <c r="B81" s="250"/>
      <c r="C81" s="244"/>
      <c r="D81" s="242"/>
      <c r="E81" s="244"/>
      <c r="F81" s="242"/>
      <c r="G81" s="242"/>
      <c r="H81" s="245"/>
      <c r="I81" s="244"/>
      <c r="J81" s="242"/>
      <c r="K81" s="244"/>
      <c r="L81" s="243"/>
      <c r="N81" s="136">
        <f t="shared" si="9"/>
        <v>0</v>
      </c>
    </row>
    <row r="82" spans="1:14" ht="16.5">
      <c r="A82" s="139"/>
      <c r="B82" s="242"/>
      <c r="C82" s="244"/>
      <c r="D82" s="242"/>
      <c r="E82" s="244"/>
      <c r="F82" s="242"/>
      <c r="G82" s="242"/>
      <c r="H82" s="245"/>
      <c r="I82" s="244"/>
      <c r="J82" s="242"/>
      <c r="K82" s="244"/>
      <c r="L82" s="243"/>
      <c r="N82" s="136">
        <f t="shared" si="9"/>
        <v>0</v>
      </c>
    </row>
    <row r="83" spans="1:14" ht="16.5">
      <c r="A83" s="139" t="s">
        <v>102</v>
      </c>
      <c r="B83" s="242">
        <f>SUM(B58:B62)</f>
        <v>1172839532.3694801</v>
      </c>
      <c r="C83" s="242">
        <f aca="true" t="shared" si="10" ref="C83:L83">SUM(C58:C62)</f>
        <v>49757174.610102</v>
      </c>
      <c r="D83" s="242">
        <f t="shared" si="10"/>
        <v>98063925.26337</v>
      </c>
      <c r="E83" s="242">
        <f t="shared" si="10"/>
        <v>342706486.4400798</v>
      </c>
      <c r="F83" s="242">
        <f t="shared" si="10"/>
        <v>9405379.392239999</v>
      </c>
      <c r="G83" s="242">
        <f t="shared" si="10"/>
        <v>107017081.56152</v>
      </c>
      <c r="H83" s="242">
        <f t="shared" si="10"/>
        <v>293342611.08579004</v>
      </c>
      <c r="I83" s="242">
        <f t="shared" si="10"/>
        <v>501442622.78294</v>
      </c>
      <c r="J83" s="242">
        <f t="shared" si="10"/>
        <v>135946277.23516</v>
      </c>
      <c r="K83" s="242">
        <f t="shared" si="10"/>
        <v>165134264.98001</v>
      </c>
      <c r="L83" s="243">
        <f t="shared" si="10"/>
        <v>2875655355.7206917</v>
      </c>
      <c r="N83" s="136">
        <f t="shared" si="9"/>
        <v>2875655355.7206917</v>
      </c>
    </row>
    <row r="84" spans="1:14" ht="16.5">
      <c r="A84" s="139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3"/>
      <c r="N84" s="136">
        <f t="shared" si="9"/>
        <v>0</v>
      </c>
    </row>
    <row r="85" spans="1:14" ht="16.5">
      <c r="A85" s="139" t="s">
        <v>103</v>
      </c>
      <c r="B85" s="242">
        <f>SUM(B64:B68)</f>
        <v>634992582.15748</v>
      </c>
      <c r="C85" s="242">
        <f aca="true" t="shared" si="11" ref="C85:L85">SUM(C64:C68)</f>
        <v>68193412.80298</v>
      </c>
      <c r="D85" s="242">
        <f t="shared" si="11"/>
        <v>75256296.23458001</v>
      </c>
      <c r="E85" s="242">
        <f t="shared" si="11"/>
        <v>295995344.14393187</v>
      </c>
      <c r="F85" s="242">
        <f t="shared" si="11"/>
        <v>13407292.017760001</v>
      </c>
      <c r="G85" s="242">
        <f t="shared" si="11"/>
        <v>106094689.27421</v>
      </c>
      <c r="H85" s="242">
        <f t="shared" si="11"/>
        <v>279601542.41757</v>
      </c>
      <c r="I85" s="242">
        <f t="shared" si="11"/>
        <v>771792362.33183</v>
      </c>
      <c r="J85" s="242">
        <f t="shared" si="11"/>
        <v>111135509.87178999</v>
      </c>
      <c r="K85" s="242">
        <f t="shared" si="11"/>
        <v>112458669.85390002</v>
      </c>
      <c r="L85" s="243">
        <f t="shared" si="11"/>
        <v>2468927701.106032</v>
      </c>
      <c r="N85" s="136">
        <f t="shared" si="9"/>
        <v>2468927701.106032</v>
      </c>
    </row>
    <row r="86" spans="1:14" ht="16.5">
      <c r="A86" s="139"/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3"/>
      <c r="N86" s="136">
        <f t="shared" si="9"/>
        <v>0</v>
      </c>
    </row>
    <row r="87" spans="1:14" ht="16.5">
      <c r="A87" s="139" t="s">
        <v>104</v>
      </c>
      <c r="B87" s="242">
        <f>SUM(B70:B74)</f>
        <v>853971713.28757</v>
      </c>
      <c r="C87" s="242">
        <f aca="true" t="shared" si="12" ref="C87:L87">SUM(C70:C74)</f>
        <v>51555630.87475</v>
      </c>
      <c r="D87" s="242">
        <f t="shared" si="12"/>
        <v>78920077.82303</v>
      </c>
      <c r="E87" s="242">
        <f t="shared" si="12"/>
        <v>379338679.8961566</v>
      </c>
      <c r="F87" s="242">
        <f t="shared" si="12"/>
        <v>16523710.3122</v>
      </c>
      <c r="G87" s="242">
        <f t="shared" si="12"/>
        <v>99339755.74934</v>
      </c>
      <c r="H87" s="242">
        <f t="shared" si="12"/>
        <v>203529145.34018004</v>
      </c>
      <c r="I87" s="242">
        <f t="shared" si="12"/>
        <v>424908782.27177995</v>
      </c>
      <c r="J87" s="242">
        <f t="shared" si="12"/>
        <v>53709079.53345</v>
      </c>
      <c r="K87" s="242">
        <f t="shared" si="12"/>
        <v>134640340.51575</v>
      </c>
      <c r="L87" s="243">
        <f t="shared" si="12"/>
        <v>2296436915.6042066</v>
      </c>
      <c r="N87" s="136">
        <f t="shared" si="9"/>
        <v>2296436915.6042066</v>
      </c>
    </row>
    <row r="88" spans="1:14" ht="16.5">
      <c r="A88" s="139"/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3"/>
      <c r="N88" s="136">
        <f t="shared" si="9"/>
        <v>0</v>
      </c>
    </row>
    <row r="89" spans="1:14" ht="16.5">
      <c r="A89" s="139" t="s">
        <v>105</v>
      </c>
      <c r="B89" s="242">
        <f>SUM(B76:B80)</f>
        <v>668401568.22281</v>
      </c>
      <c r="C89" s="242">
        <f aca="true" t="shared" si="13" ref="C89:L89">SUM(C76:C80)</f>
        <v>65903413.24137999</v>
      </c>
      <c r="D89" s="242">
        <f t="shared" si="13"/>
        <v>90690294.00593</v>
      </c>
      <c r="E89" s="242">
        <f t="shared" si="13"/>
        <v>424368438.62705207</v>
      </c>
      <c r="F89" s="242">
        <f t="shared" si="13"/>
        <v>15874001.64162</v>
      </c>
      <c r="G89" s="242">
        <f t="shared" si="13"/>
        <v>83756671.13812</v>
      </c>
      <c r="H89" s="242">
        <f t="shared" si="13"/>
        <v>214554015.56453001</v>
      </c>
      <c r="I89" s="242">
        <f t="shared" si="13"/>
        <v>503344449.39738</v>
      </c>
      <c r="J89" s="242">
        <f t="shared" si="13"/>
        <v>52610989.28033</v>
      </c>
      <c r="K89" s="242">
        <f t="shared" si="13"/>
        <v>130447636.29266</v>
      </c>
      <c r="L89" s="243">
        <f t="shared" si="13"/>
        <v>2249951477.411812</v>
      </c>
      <c r="N89" s="136">
        <f t="shared" si="9"/>
        <v>2249951477.411812</v>
      </c>
    </row>
    <row r="90" spans="1:14" ht="16.5">
      <c r="A90" s="139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3"/>
      <c r="N90" s="136">
        <f t="shared" si="9"/>
        <v>0</v>
      </c>
    </row>
    <row r="91" spans="1:14" ht="16.5">
      <c r="A91" s="139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3"/>
      <c r="N91" s="136">
        <f t="shared" si="9"/>
        <v>0</v>
      </c>
    </row>
    <row r="92" spans="1:14" ht="16.5">
      <c r="A92" s="139" t="s">
        <v>106</v>
      </c>
      <c r="B92" s="242">
        <f>SUM(B83:B85)</f>
        <v>1807832114.5269601</v>
      </c>
      <c r="C92" s="242">
        <f aca="true" t="shared" si="14" ref="C92:L92">SUM(C83:C85)</f>
        <v>117950587.413082</v>
      </c>
      <c r="D92" s="242">
        <f t="shared" si="14"/>
        <v>173320221.49795002</v>
      </c>
      <c r="E92" s="242">
        <f t="shared" si="14"/>
        <v>638701830.5840117</v>
      </c>
      <c r="F92" s="242">
        <f t="shared" si="14"/>
        <v>22812671.41</v>
      </c>
      <c r="G92" s="242">
        <f t="shared" si="14"/>
        <v>213111770.83573002</v>
      </c>
      <c r="H92" s="242">
        <f t="shared" si="14"/>
        <v>572944153.50336</v>
      </c>
      <c r="I92" s="242">
        <f t="shared" si="14"/>
        <v>1273234985.11477</v>
      </c>
      <c r="J92" s="242">
        <f t="shared" si="14"/>
        <v>247081787.10694999</v>
      </c>
      <c r="K92" s="242">
        <f t="shared" si="14"/>
        <v>277592934.83391</v>
      </c>
      <c r="L92" s="243">
        <f t="shared" si="14"/>
        <v>5344583056.826723</v>
      </c>
      <c r="N92" s="136">
        <f t="shared" si="9"/>
        <v>5344583056.826723</v>
      </c>
    </row>
    <row r="93" spans="1:14" ht="16.5">
      <c r="A93" s="139"/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3"/>
      <c r="N93" s="136">
        <f t="shared" si="9"/>
        <v>0</v>
      </c>
    </row>
    <row r="94" spans="1:14" ht="16.5">
      <c r="A94" s="139" t="s">
        <v>107</v>
      </c>
      <c r="B94" s="242">
        <f>SUM(B87:B89)</f>
        <v>1522373281.51038</v>
      </c>
      <c r="C94" s="242">
        <f aca="true" t="shared" si="15" ref="C94:L94">SUM(C87:C89)</f>
        <v>117459044.11613</v>
      </c>
      <c r="D94" s="242">
        <f t="shared" si="15"/>
        <v>169610371.82896</v>
      </c>
      <c r="E94" s="242">
        <f t="shared" si="15"/>
        <v>803707118.5232086</v>
      </c>
      <c r="F94" s="242">
        <f t="shared" si="15"/>
        <v>32397711.95382</v>
      </c>
      <c r="G94" s="242">
        <f t="shared" si="15"/>
        <v>183096426.88746</v>
      </c>
      <c r="H94" s="242">
        <f t="shared" si="15"/>
        <v>418083160.90471005</v>
      </c>
      <c r="I94" s="242">
        <f t="shared" si="15"/>
        <v>928253231.6691599</v>
      </c>
      <c r="J94" s="242">
        <f t="shared" si="15"/>
        <v>106320068.81378001</v>
      </c>
      <c r="K94" s="242">
        <f t="shared" si="15"/>
        <v>265087976.80841</v>
      </c>
      <c r="L94" s="243">
        <f t="shared" si="15"/>
        <v>4546388393.016018</v>
      </c>
      <c r="N94" s="136">
        <f t="shared" si="9"/>
        <v>4546388393.016018</v>
      </c>
    </row>
    <row r="95" spans="1:14" ht="16.5">
      <c r="A95" s="139"/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3"/>
      <c r="N95" s="136">
        <f t="shared" si="9"/>
        <v>0</v>
      </c>
    </row>
    <row r="96" spans="1:14" ht="16.5">
      <c r="A96" s="139"/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3"/>
      <c r="N96" s="136">
        <f t="shared" si="9"/>
        <v>0</v>
      </c>
    </row>
    <row r="97" spans="1:14" s="90" customFormat="1" ht="16.5">
      <c r="A97" s="139" t="s">
        <v>108</v>
      </c>
      <c r="B97" s="242">
        <f>SUM(B92:B94)</f>
        <v>3330205396.03734</v>
      </c>
      <c r="C97" s="242">
        <f aca="true" t="shared" si="16" ref="C97:L97">SUM(C92:C94)</f>
        <v>235409631.529212</v>
      </c>
      <c r="D97" s="242">
        <f t="shared" si="16"/>
        <v>342930593.32691</v>
      </c>
      <c r="E97" s="242">
        <f t="shared" si="16"/>
        <v>1442408949.1072202</v>
      </c>
      <c r="F97" s="242">
        <f t="shared" si="16"/>
        <v>55210383.36382</v>
      </c>
      <c r="G97" s="242">
        <f t="shared" si="16"/>
        <v>396208197.72319</v>
      </c>
      <c r="H97" s="242">
        <f t="shared" si="16"/>
        <v>991027314.4080701</v>
      </c>
      <c r="I97" s="242">
        <f t="shared" si="16"/>
        <v>2201488216.78393</v>
      </c>
      <c r="J97" s="242">
        <f t="shared" si="16"/>
        <v>353401855.92073</v>
      </c>
      <c r="K97" s="242">
        <f t="shared" si="16"/>
        <v>542680911.6423199</v>
      </c>
      <c r="L97" s="243">
        <f t="shared" si="16"/>
        <v>9890971449.842741</v>
      </c>
      <c r="M97" s="133"/>
      <c r="N97" s="136">
        <f t="shared" si="9"/>
        <v>9890971449.842741</v>
      </c>
    </row>
    <row r="98" spans="1:12" ht="17.25" thickBot="1">
      <c r="A98" s="503"/>
      <c r="B98" s="505"/>
      <c r="C98" s="505"/>
      <c r="D98" s="504"/>
      <c r="E98" s="505"/>
      <c r="F98" s="504"/>
      <c r="G98" s="505"/>
      <c r="H98" s="504"/>
      <c r="I98" s="505"/>
      <c r="J98" s="504"/>
      <c r="K98" s="505"/>
      <c r="L98" s="506"/>
    </row>
    <row r="99" spans="1:12" ht="16.5">
      <c r="A99" s="513" t="s">
        <v>52</v>
      </c>
      <c r="B99" s="249">
        <f aca="true" t="shared" si="17" ref="B99:L99">SUM(B58:B80)-B97</f>
        <v>0</v>
      </c>
      <c r="C99" s="249">
        <f t="shared" si="17"/>
        <v>0</v>
      </c>
      <c r="D99" s="249">
        <f t="shared" si="17"/>
        <v>0</v>
      </c>
      <c r="E99" s="249">
        <f t="shared" si="17"/>
        <v>0</v>
      </c>
      <c r="F99" s="249">
        <f t="shared" si="17"/>
        <v>0</v>
      </c>
      <c r="G99" s="249">
        <f t="shared" si="17"/>
        <v>0</v>
      </c>
      <c r="H99" s="249">
        <f t="shared" si="17"/>
        <v>0</v>
      </c>
      <c r="I99" s="249">
        <f t="shared" si="17"/>
        <v>0</v>
      </c>
      <c r="J99" s="249">
        <f t="shared" si="17"/>
        <v>0</v>
      </c>
      <c r="K99" s="249">
        <f t="shared" si="17"/>
        <v>0</v>
      </c>
      <c r="L99" s="249">
        <f t="shared" si="17"/>
        <v>0</v>
      </c>
    </row>
    <row r="100" spans="1:12" ht="12.75">
      <c r="A100" s="134" t="s">
        <v>148</v>
      </c>
      <c r="B100" s="3"/>
      <c r="C100" s="3"/>
      <c r="D100" s="3"/>
      <c r="E100" s="3"/>
      <c r="F100" s="3"/>
      <c r="G100" s="3"/>
      <c r="H100" s="3"/>
      <c r="I100" s="3"/>
      <c r="J100" s="3"/>
      <c r="K100" s="135"/>
      <c r="L100" s="3"/>
    </row>
    <row r="102" ht="12.75">
      <c r="I102" s="2"/>
    </row>
    <row r="104" ht="12.75">
      <c r="I104" s="2"/>
    </row>
  </sheetData>
  <sheetProtection/>
  <mergeCells count="2">
    <mergeCell ref="A1:L1"/>
    <mergeCell ref="A52:L52"/>
  </mergeCells>
  <printOptions horizontalCentered="1"/>
  <pageMargins left="0.18" right="0.19" top="1.01" bottom="0.4" header="0.31" footer="0.29"/>
  <pageSetup fitToHeight="1" fitToWidth="1" horizontalDpi="600" verticalDpi="600" orientation="landscape" paperSize="9" scale="52" r:id="rId3"/>
  <headerFooter alignWithMargins="0">
    <oddFooter>&amp;L&amp;D&amp;C&amp;F&amp;R&amp;T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99"/>
  <sheetViews>
    <sheetView zoomScale="70" zoomScaleNormal="70" zoomScalePageLayoutView="0" workbookViewId="0" topLeftCell="A7">
      <selection activeCell="A7" sqref="A1:IV16384"/>
    </sheetView>
  </sheetViews>
  <sheetFormatPr defaultColWidth="9.140625" defaultRowHeight="12.75"/>
  <cols>
    <col min="1" max="1" width="16.421875" style="57" customWidth="1"/>
    <col min="2" max="2" width="23.421875" style="57" bestFit="1" customWidth="1"/>
    <col min="3" max="3" width="21.421875" style="57" bestFit="1" customWidth="1"/>
    <col min="4" max="4" width="23.421875" style="57" bestFit="1" customWidth="1"/>
    <col min="5" max="5" width="20.140625" style="57" bestFit="1" customWidth="1"/>
    <col min="6" max="6" width="23.421875" style="57" bestFit="1" customWidth="1"/>
    <col min="7" max="7" width="20.140625" style="57" bestFit="1" customWidth="1"/>
    <col min="8" max="8" width="21.7109375" style="57" bestFit="1" customWidth="1"/>
    <col min="9" max="9" width="21.421875" style="57" bestFit="1" customWidth="1"/>
    <col min="10" max="10" width="18.00390625" style="57" customWidth="1"/>
    <col min="11" max="11" width="21.28125" style="57" customWidth="1"/>
    <col min="12" max="12" width="23.421875" style="57" bestFit="1" customWidth="1"/>
    <col min="13" max="13" width="17.140625" style="57" bestFit="1" customWidth="1"/>
    <col min="14" max="14" width="23.28125" style="57" customWidth="1"/>
    <col min="15" max="15" width="16.8515625" style="57" bestFit="1" customWidth="1"/>
    <col min="16" max="16" width="21.57421875" style="57" customWidth="1"/>
    <col min="17" max="17" width="22.00390625" style="57" customWidth="1"/>
    <col min="18" max="21" width="23.421875" style="57" bestFit="1" customWidth="1"/>
    <col min="22" max="22" width="23.140625" style="57" bestFit="1" customWidth="1"/>
    <col min="23" max="23" width="21.00390625" style="57" customWidth="1"/>
    <col min="24" max="24" width="16.140625" style="57" bestFit="1" customWidth="1"/>
    <col min="25" max="25" width="13.421875" style="57" bestFit="1" customWidth="1"/>
    <col min="26" max="16384" width="9.140625" style="57" customWidth="1"/>
  </cols>
  <sheetData>
    <row r="1" ht="13.5" thickBot="1"/>
    <row r="2" spans="1:21" ht="29.25" customHeight="1">
      <c r="A2" s="618" t="s">
        <v>111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20"/>
    </row>
    <row r="3" spans="1:23" ht="30">
      <c r="A3" s="97">
        <v>2018</v>
      </c>
      <c r="B3" s="621" t="s">
        <v>63</v>
      </c>
      <c r="C3" s="621"/>
      <c r="D3" s="621"/>
      <c r="E3" s="98" t="s">
        <v>64</v>
      </c>
      <c r="F3" s="98" t="s">
        <v>65</v>
      </c>
      <c r="G3" s="98" t="s">
        <v>66</v>
      </c>
      <c r="H3" s="98" t="s">
        <v>67</v>
      </c>
      <c r="I3" s="74" t="s">
        <v>68</v>
      </c>
      <c r="J3" s="98" t="s">
        <v>69</v>
      </c>
      <c r="K3" s="74" t="s">
        <v>70</v>
      </c>
      <c r="L3" s="98" t="s">
        <v>71</v>
      </c>
      <c r="M3" s="98" t="s">
        <v>72</v>
      </c>
      <c r="N3" s="98" t="s">
        <v>73</v>
      </c>
      <c r="O3" s="98" t="s">
        <v>74</v>
      </c>
      <c r="P3" s="98" t="s">
        <v>75</v>
      </c>
      <c r="Q3" s="98" t="s">
        <v>71</v>
      </c>
      <c r="R3" s="98" t="s">
        <v>76</v>
      </c>
      <c r="S3" s="98" t="s">
        <v>77</v>
      </c>
      <c r="T3" s="98" t="s">
        <v>78</v>
      </c>
      <c r="U3" s="98" t="s">
        <v>71</v>
      </c>
      <c r="V3" s="622" t="s">
        <v>79</v>
      </c>
      <c r="W3" s="617" t="s">
        <v>80</v>
      </c>
    </row>
    <row r="4" spans="1:23" ht="24.75" customHeight="1">
      <c r="A4" s="99"/>
      <c r="B4" s="75" t="s">
        <v>82</v>
      </c>
      <c r="C4" s="98" t="s">
        <v>83</v>
      </c>
      <c r="D4" s="75" t="s">
        <v>84</v>
      </c>
      <c r="E4" s="100"/>
      <c r="F4" s="100"/>
      <c r="G4" s="100"/>
      <c r="H4" s="100"/>
      <c r="I4" s="100"/>
      <c r="J4" s="100"/>
      <c r="K4" s="76" t="s">
        <v>85</v>
      </c>
      <c r="L4" s="98" t="s">
        <v>86</v>
      </c>
      <c r="M4" s="100"/>
      <c r="N4" s="100"/>
      <c r="O4" s="100"/>
      <c r="P4" s="98" t="s">
        <v>87</v>
      </c>
      <c r="Q4" s="98" t="s">
        <v>88</v>
      </c>
      <c r="R4" s="100"/>
      <c r="S4" s="98" t="s">
        <v>89</v>
      </c>
      <c r="T4" s="98" t="s">
        <v>89</v>
      </c>
      <c r="U4" s="98" t="s">
        <v>89</v>
      </c>
      <c r="V4" s="622"/>
      <c r="W4" s="617"/>
    </row>
    <row r="5" spans="1:23" ht="24.75" customHeight="1">
      <c r="A5" s="84"/>
      <c r="B5" s="101"/>
      <c r="C5" s="101"/>
      <c r="D5" s="102"/>
      <c r="E5" s="103"/>
      <c r="F5" s="104"/>
      <c r="G5" s="105"/>
      <c r="H5" s="106"/>
      <c r="I5" s="106"/>
      <c r="J5" s="104"/>
      <c r="K5" s="105"/>
      <c r="L5" s="107"/>
      <c r="M5" s="108"/>
      <c r="N5" s="109"/>
      <c r="O5" s="108"/>
      <c r="P5" s="108"/>
      <c r="Q5" s="110"/>
      <c r="R5" s="102"/>
      <c r="S5" s="102"/>
      <c r="T5" s="102"/>
      <c r="U5" s="111"/>
      <c r="V5" s="63"/>
      <c r="W5"/>
    </row>
    <row r="6" spans="1:23" ht="24.75" customHeight="1">
      <c r="A6" s="84" t="s">
        <v>90</v>
      </c>
      <c r="B6" s="538">
        <v>79574428.12092349</v>
      </c>
      <c r="C6" s="538">
        <v>5769618.2854157</v>
      </c>
      <c r="D6" s="530">
        <f aca="true" t="shared" si="0" ref="D6:D13">SUM(B6:C6)</f>
        <v>85344046.40633918</v>
      </c>
      <c r="E6" s="546">
        <v>58825998.68611897</v>
      </c>
      <c r="F6" s="541">
        <v>9412228.468489744</v>
      </c>
      <c r="G6" s="546">
        <v>2237322.11401</v>
      </c>
      <c r="H6" s="540">
        <v>10706824.906814199</v>
      </c>
      <c r="I6" s="540">
        <v>0</v>
      </c>
      <c r="J6" s="549">
        <v>0</v>
      </c>
      <c r="K6" s="546">
        <v>0</v>
      </c>
      <c r="L6" s="549">
        <f>SUM(D6:K6)</f>
        <v>166526420.5817721</v>
      </c>
      <c r="M6" s="549">
        <v>0</v>
      </c>
      <c r="N6" s="546">
        <v>15895339.968</v>
      </c>
      <c r="O6" s="549"/>
      <c r="P6" s="546">
        <v>9357932.333</v>
      </c>
      <c r="Q6" s="611">
        <f>SUM(M6:P6)</f>
        <v>25253272.301</v>
      </c>
      <c r="R6" s="550">
        <f>'[4]Excal-Jan'!$G$416/1000</f>
        <v>39468363.024</v>
      </c>
      <c r="S6" s="550">
        <f>SUM(Q6:R6,L6)</f>
        <v>231248055.90677208</v>
      </c>
      <c r="T6" s="550">
        <f>'[4]Excal-Jan'!$G$223/1000</f>
        <v>2262280.135</v>
      </c>
      <c r="U6" s="334">
        <f>SUM(S6:T6)</f>
        <v>233510336.04177207</v>
      </c>
      <c r="V6" s="63">
        <v>233510336.04177207</v>
      </c>
      <c r="W6" s="50">
        <f>V6-U6</f>
        <v>0</v>
      </c>
    </row>
    <row r="7" spans="1:23" ht="24.75" customHeight="1">
      <c r="A7" s="30"/>
      <c r="B7" s="533"/>
      <c r="C7" s="533"/>
      <c r="D7" s="530">
        <f t="shared" si="0"/>
        <v>0</v>
      </c>
      <c r="E7" s="534"/>
      <c r="F7" s="533"/>
      <c r="G7" s="534"/>
      <c r="H7" s="535"/>
      <c r="I7" s="535"/>
      <c r="J7" s="533"/>
      <c r="K7" s="534"/>
      <c r="L7" s="532"/>
      <c r="M7" s="532"/>
      <c r="N7" s="534"/>
      <c r="O7" s="533"/>
      <c r="P7" s="533"/>
      <c r="Q7" s="533"/>
      <c r="R7" s="533"/>
      <c r="S7" s="533"/>
      <c r="T7" s="533"/>
      <c r="U7" s="334">
        <f aca="true" t="shared" si="1" ref="U7:U28">SUM(S7:T7)</f>
        <v>0</v>
      </c>
      <c r="V7" s="63"/>
      <c r="W7" s="50"/>
    </row>
    <row r="8" spans="1:23" ht="24.75" customHeight="1">
      <c r="A8" s="112" t="s">
        <v>91</v>
      </c>
      <c r="B8" s="541">
        <v>79456184.50444491</v>
      </c>
      <c r="C8" s="542">
        <v>6267445.7743937</v>
      </c>
      <c r="D8" s="530">
        <f t="shared" si="0"/>
        <v>85723630.2788386</v>
      </c>
      <c r="E8" s="546">
        <v>44680156.99232444</v>
      </c>
      <c r="F8" s="549">
        <v>87486221.7474167</v>
      </c>
      <c r="G8" s="546">
        <v>9244034.3473587</v>
      </c>
      <c r="H8" s="540">
        <v>0</v>
      </c>
      <c r="I8" s="540">
        <v>20882565.551594146</v>
      </c>
      <c r="J8" s="549">
        <v>0</v>
      </c>
      <c r="K8" s="546">
        <v>0</v>
      </c>
      <c r="L8" s="549">
        <f>SUM(D8:K8)</f>
        <v>248016608.9175326</v>
      </c>
      <c r="M8" s="549">
        <v>0</v>
      </c>
      <c r="N8" s="548">
        <v>12555066.315</v>
      </c>
      <c r="O8" s="549">
        <v>0</v>
      </c>
      <c r="P8" s="549">
        <v>1702630.58</v>
      </c>
      <c r="Q8" s="540">
        <f>SUM(M8:P8)</f>
        <v>14257696.895</v>
      </c>
      <c r="R8" s="549">
        <f>'[5]Excal-Feb'!$G$320/1000</f>
        <v>49611492.043</v>
      </c>
      <c r="S8" s="546">
        <f>SUM(Q8:R8,L8)</f>
        <v>311885797.8555326</v>
      </c>
      <c r="T8" s="549">
        <f>'[5]Excal-Feb'!$G$175/1000</f>
        <v>1766042.448</v>
      </c>
      <c r="U8" s="334">
        <f t="shared" si="1"/>
        <v>313651840.3035326</v>
      </c>
      <c r="V8" s="63">
        <v>313651840.3035326</v>
      </c>
      <c r="W8" s="50">
        <f>V8-U8</f>
        <v>0</v>
      </c>
    </row>
    <row r="9" spans="1:23" ht="24.75" customHeight="1">
      <c r="A9" s="84"/>
      <c r="B9" s="529"/>
      <c r="C9" s="529"/>
      <c r="D9" s="530">
        <f t="shared" si="0"/>
        <v>0</v>
      </c>
      <c r="E9" s="531"/>
      <c r="F9" s="532"/>
      <c r="G9" s="531"/>
      <c r="H9" s="535"/>
      <c r="I9" s="535"/>
      <c r="J9" s="532"/>
      <c r="K9" s="531"/>
      <c r="L9" s="532"/>
      <c r="M9" s="533"/>
      <c r="N9" s="12"/>
      <c r="O9" s="532"/>
      <c r="P9" s="532"/>
      <c r="Q9" s="612"/>
      <c r="R9" s="543"/>
      <c r="S9" s="543"/>
      <c r="T9" s="543"/>
      <c r="U9" s="334">
        <f t="shared" si="1"/>
        <v>0</v>
      </c>
      <c r="V9" s="63"/>
      <c r="W9" s="50"/>
    </row>
    <row r="10" spans="1:23" ht="24.75" customHeight="1">
      <c r="A10" s="84" t="s">
        <v>92</v>
      </c>
      <c r="B10" s="538">
        <v>38711157.45164105</v>
      </c>
      <c r="C10" s="538">
        <v>3439429.744998</v>
      </c>
      <c r="D10" s="530">
        <f t="shared" si="0"/>
        <v>42150587.19663905</v>
      </c>
      <c r="E10" s="546">
        <v>32728951.19773148</v>
      </c>
      <c r="F10" s="549">
        <v>66287433.665106654</v>
      </c>
      <c r="G10" s="546">
        <v>2549644.36953</v>
      </c>
      <c r="H10" s="540"/>
      <c r="I10" s="540">
        <v>42558827.73412269</v>
      </c>
      <c r="J10" s="549">
        <v>59684155.15623853</v>
      </c>
      <c r="K10" s="546">
        <v>0</v>
      </c>
      <c r="L10" s="549">
        <f>SUM(D10:K10)</f>
        <v>245959599.3193684</v>
      </c>
      <c r="M10" s="549">
        <v>0</v>
      </c>
      <c r="N10" s="548">
        <v>3030956.604</v>
      </c>
      <c r="O10" s="549">
        <v>0</v>
      </c>
      <c r="P10" s="550">
        <v>1162470</v>
      </c>
      <c r="Q10" s="611">
        <f>SUM(M10:P10)</f>
        <v>4193426.604</v>
      </c>
      <c r="R10" s="550">
        <f>'[5]Excal-Mar'!$G$303/1000</f>
        <v>43911676.019</v>
      </c>
      <c r="S10" s="550">
        <f>SUM(L10,Q10:R10)</f>
        <v>294064701.9423684</v>
      </c>
      <c r="T10" s="550">
        <f>'[5]Excal-Mar'!$G$173/1000</f>
        <v>1741524.015</v>
      </c>
      <c r="U10" s="334">
        <f t="shared" si="1"/>
        <v>295806225.9573684</v>
      </c>
      <c r="V10" s="63">
        <v>295806225.9573684</v>
      </c>
      <c r="W10" s="50">
        <f>V10-U10</f>
        <v>0</v>
      </c>
    </row>
    <row r="11" spans="1:23" ht="24.75" customHeight="1">
      <c r="A11" s="84"/>
      <c r="B11" s="529"/>
      <c r="C11" s="529"/>
      <c r="D11" s="530">
        <f t="shared" si="0"/>
        <v>0</v>
      </c>
      <c r="E11" s="531"/>
      <c r="F11" s="532"/>
      <c r="G11" s="531"/>
      <c r="H11" s="535"/>
      <c r="I11" s="535"/>
      <c r="J11" s="532"/>
      <c r="K11" s="531"/>
      <c r="L11" s="549"/>
      <c r="M11" s="532"/>
      <c r="N11" s="12"/>
      <c r="O11" s="532"/>
      <c r="P11" s="532"/>
      <c r="Q11" s="432"/>
      <c r="R11" s="543"/>
      <c r="S11" s="473"/>
      <c r="T11" s="543"/>
      <c r="U11" s="334">
        <f t="shared" si="1"/>
        <v>0</v>
      </c>
      <c r="V11" s="63"/>
      <c r="W11" s="50"/>
    </row>
    <row r="12" spans="1:23" ht="24.75" customHeight="1">
      <c r="A12" s="84" t="s">
        <v>93</v>
      </c>
      <c r="B12" s="529">
        <v>103674092.9325453</v>
      </c>
      <c r="C12" s="529">
        <v>5915891.235876201</v>
      </c>
      <c r="D12" s="530">
        <f t="shared" si="0"/>
        <v>109589984.1684215</v>
      </c>
      <c r="E12" s="531">
        <v>44854044.24786343</v>
      </c>
      <c r="F12" s="532">
        <v>69547761.45034108</v>
      </c>
      <c r="G12" s="531">
        <v>6159228.872049999</v>
      </c>
      <c r="H12" s="535">
        <v>4634874.8489745</v>
      </c>
      <c r="I12" s="535">
        <v>18080825.34722308</v>
      </c>
      <c r="J12" s="532">
        <v>0</v>
      </c>
      <c r="K12" s="531">
        <v>0</v>
      </c>
      <c r="L12" s="549">
        <f>SUM(D12:K12)</f>
        <v>252866718.93487355</v>
      </c>
      <c r="M12" s="547"/>
      <c r="N12" s="532">
        <v>2904707.079</v>
      </c>
      <c r="O12" s="532">
        <v>0</v>
      </c>
      <c r="P12" s="532">
        <v>655880</v>
      </c>
      <c r="Q12" s="432">
        <f>SUM(M12:P12)</f>
        <v>3560587.079</v>
      </c>
      <c r="R12" s="543">
        <v>23354887.124</v>
      </c>
      <c r="S12" s="473">
        <f aca="true" t="shared" si="2" ref="S12:S28">SUM(Q12:R12,L12)</f>
        <v>279782193.13787353</v>
      </c>
      <c r="T12" s="543">
        <v>2554335.375</v>
      </c>
      <c r="U12" s="334">
        <f t="shared" si="1"/>
        <v>282336528.51287353</v>
      </c>
      <c r="V12" s="63">
        <v>282336528.51287353</v>
      </c>
      <c r="W12" s="50">
        <f>V12-U12</f>
        <v>0</v>
      </c>
    </row>
    <row r="13" spans="1:23" ht="24.75" customHeight="1">
      <c r="A13" s="84"/>
      <c r="B13" s="529"/>
      <c r="C13" s="529"/>
      <c r="D13" s="530">
        <f t="shared" si="0"/>
        <v>0</v>
      </c>
      <c r="E13" s="531"/>
      <c r="F13" s="532"/>
      <c r="G13" s="531"/>
      <c r="H13" s="535"/>
      <c r="I13" s="535"/>
      <c r="J13" s="532"/>
      <c r="K13" s="531"/>
      <c r="L13" s="549">
        <f>SUM(D13:K13)</f>
        <v>0</v>
      </c>
      <c r="M13" s="532"/>
      <c r="N13" s="12"/>
      <c r="O13" s="532"/>
      <c r="P13" s="532"/>
      <c r="Q13" s="432">
        <f>SUM(M13:P13)</f>
        <v>0</v>
      </c>
      <c r="R13" s="543"/>
      <c r="S13" s="473">
        <f t="shared" si="2"/>
        <v>0</v>
      </c>
      <c r="T13" s="543"/>
      <c r="U13" s="334">
        <f t="shared" si="1"/>
        <v>0</v>
      </c>
      <c r="V13" s="63"/>
      <c r="W13" s="50"/>
    </row>
    <row r="14" spans="1:23" ht="24.75" customHeight="1">
      <c r="A14" s="84" t="s">
        <v>94</v>
      </c>
      <c r="B14" s="529">
        <v>146985730.96621424</v>
      </c>
      <c r="C14" s="529">
        <v>11063442.1685268</v>
      </c>
      <c r="D14" s="530">
        <f>SUM(B14:C14)</f>
        <v>158049173.13474104</v>
      </c>
      <c r="E14" s="531">
        <v>48971122.14524446</v>
      </c>
      <c r="F14" s="532">
        <v>89321247.14745568</v>
      </c>
      <c r="G14" s="531">
        <v>4909827.753247899</v>
      </c>
      <c r="H14" s="535">
        <v>9336010.991537636</v>
      </c>
      <c r="I14" s="535">
        <v>18681949.254543364</v>
      </c>
      <c r="J14" s="532">
        <v>0</v>
      </c>
      <c r="K14" s="531">
        <v>0</v>
      </c>
      <c r="L14" s="549">
        <f>SUM(D14:K14)</f>
        <v>329269330.4267701</v>
      </c>
      <c r="M14" s="532">
        <v>2676177.792</v>
      </c>
      <c r="N14" s="532">
        <v>0</v>
      </c>
      <c r="O14" s="532">
        <v>0</v>
      </c>
      <c r="P14" s="545">
        <v>1347125.3</v>
      </c>
      <c r="Q14" s="432">
        <f>SUM(M14:P14)</f>
        <v>4023303.092</v>
      </c>
      <c r="R14" s="543">
        <v>285353996.059</v>
      </c>
      <c r="S14" s="473">
        <f t="shared" si="2"/>
        <v>618646629.5777701</v>
      </c>
      <c r="T14" s="543">
        <v>770973.224</v>
      </c>
      <c r="U14" s="334">
        <f t="shared" si="1"/>
        <v>619417602.8017701</v>
      </c>
      <c r="V14" s="63">
        <v>619417602.8017701</v>
      </c>
      <c r="W14" s="50">
        <f>V14-U14</f>
        <v>0</v>
      </c>
    </row>
    <row r="15" spans="1:23" ht="24.75" customHeight="1">
      <c r="A15" s="84"/>
      <c r="B15" s="529"/>
      <c r="C15" s="529"/>
      <c r="D15" s="530">
        <f>SUM(B15:C15)</f>
        <v>0</v>
      </c>
      <c r="E15" s="531"/>
      <c r="F15" s="532"/>
      <c r="G15" s="531"/>
      <c r="H15" s="535"/>
      <c r="I15" s="535"/>
      <c r="J15" s="532"/>
      <c r="K15" s="531"/>
      <c r="L15" s="549">
        <f>SUM(D15:K15)</f>
        <v>0</v>
      </c>
      <c r="M15" s="532"/>
      <c r="N15" s="532"/>
      <c r="O15" s="532"/>
      <c r="P15" s="543"/>
      <c r="Q15" s="432">
        <f>SUM(M15:P15)</f>
        <v>0</v>
      </c>
      <c r="R15" s="543"/>
      <c r="S15" s="473">
        <f t="shared" si="2"/>
        <v>0</v>
      </c>
      <c r="T15" s="543"/>
      <c r="U15" s="334">
        <f t="shared" si="1"/>
        <v>0</v>
      </c>
      <c r="V15" s="63"/>
      <c r="W15" s="50"/>
    </row>
    <row r="16" spans="1:23" ht="24.75" customHeight="1">
      <c r="A16" s="84" t="s">
        <v>95</v>
      </c>
      <c r="B16" s="529">
        <v>104162992.68384984</v>
      </c>
      <c r="C16" s="529">
        <v>7840225.5012585</v>
      </c>
      <c r="D16" s="530">
        <f>SUM(B16:C16)</f>
        <v>112003218.18510833</v>
      </c>
      <c r="E16" s="531">
        <v>39095313.720093004</v>
      </c>
      <c r="F16" s="532">
        <v>0</v>
      </c>
      <c r="G16" s="531">
        <v>3183091.38521</v>
      </c>
      <c r="H16" s="535">
        <v>0</v>
      </c>
      <c r="I16" s="535">
        <v>0</v>
      </c>
      <c r="J16" s="532">
        <v>0</v>
      </c>
      <c r="K16" s="531">
        <v>0</v>
      </c>
      <c r="L16" s="549">
        <f>SUM(D16:K16)</f>
        <v>154281623.29041135</v>
      </c>
      <c r="M16" s="532">
        <v>0</v>
      </c>
      <c r="N16" s="532">
        <v>42375326.976</v>
      </c>
      <c r="O16" s="532">
        <v>0</v>
      </c>
      <c r="P16" s="543">
        <v>605422.9</v>
      </c>
      <c r="Q16" s="432">
        <f>SUM(M16:P16)</f>
        <v>42980749.876</v>
      </c>
      <c r="R16" s="543">
        <v>1934130925.864</v>
      </c>
      <c r="S16" s="473">
        <f t="shared" si="2"/>
        <v>2131393299.0304112</v>
      </c>
      <c r="T16" s="543">
        <v>30146963.261</v>
      </c>
      <c r="U16" s="334">
        <f t="shared" si="1"/>
        <v>2161540262.2914114</v>
      </c>
      <c r="V16" s="63">
        <v>2161540262.2914114</v>
      </c>
      <c r="W16" s="63">
        <f aca="true" t="shared" si="3" ref="W16:W28">V16-U16</f>
        <v>0</v>
      </c>
    </row>
    <row r="17" spans="1:23" ht="24.75" customHeight="1">
      <c r="A17" s="84"/>
      <c r="B17" s="529"/>
      <c r="C17" s="529"/>
      <c r="D17" s="530"/>
      <c r="E17" s="531"/>
      <c r="F17" s="532"/>
      <c r="G17" s="531"/>
      <c r="H17" s="532"/>
      <c r="I17" s="535"/>
      <c r="J17" s="532"/>
      <c r="K17" s="531"/>
      <c r="L17" s="430"/>
      <c r="M17" s="532"/>
      <c r="N17" s="532"/>
      <c r="O17" s="532"/>
      <c r="P17" s="543"/>
      <c r="Q17" s="432">
        <f aca="true" t="shared" si="4" ref="Q17:Q28">SUM(M17:P17)</f>
        <v>0</v>
      </c>
      <c r="R17" s="543"/>
      <c r="S17" s="473">
        <f t="shared" si="2"/>
        <v>0</v>
      </c>
      <c r="T17" s="543"/>
      <c r="U17" s="334">
        <f t="shared" si="1"/>
        <v>0</v>
      </c>
      <c r="W17" s="50">
        <f t="shared" si="3"/>
        <v>0</v>
      </c>
    </row>
    <row r="18" spans="1:23" ht="24.75" customHeight="1">
      <c r="A18" s="84" t="s">
        <v>96</v>
      </c>
      <c r="B18" s="529">
        <f>'[5]Excal-July'!$G$13/1000</f>
        <v>135638341.31547382</v>
      </c>
      <c r="C18" s="529">
        <f>'[5]Excal-July'!$G$31/1000</f>
        <v>5608079.4463269</v>
      </c>
      <c r="D18" s="529">
        <f>SUM(B18:C18)</f>
        <v>141246420.76180074</v>
      </c>
      <c r="E18" s="529">
        <f>'[5]Excal-July'!$G$67/1000</f>
        <v>48889248.03029519</v>
      </c>
      <c r="F18" s="529">
        <f>'[5]Excal-July'!$G$61/1000</f>
        <v>62530886.191037</v>
      </c>
      <c r="G18" s="529">
        <f>'[5]Excal-July'!$G$55/1000</f>
        <v>1903900.3749699998</v>
      </c>
      <c r="H18" s="529">
        <f>'[5]Excal-July'!$G$72/1000</f>
        <v>7818270.5236658</v>
      </c>
      <c r="I18" s="529">
        <v>0</v>
      </c>
      <c r="J18" s="529">
        <v>0</v>
      </c>
      <c r="K18" s="529">
        <v>0</v>
      </c>
      <c r="L18" s="529">
        <f>SUM(D18:K18)</f>
        <v>262388725.8817687</v>
      </c>
      <c r="M18" s="529">
        <v>0</v>
      </c>
      <c r="N18" s="529">
        <v>0</v>
      </c>
      <c r="O18" s="529">
        <v>0</v>
      </c>
      <c r="P18" s="529">
        <f>'[5]Excal-July'!$G$142/1000</f>
        <v>1684950</v>
      </c>
      <c r="Q18" s="529">
        <f>SUM(M18:P18)</f>
        <v>1684950</v>
      </c>
      <c r="R18" s="529">
        <f>'[5]Excal-July'!$G$523/1000</f>
        <v>210218399.173</v>
      </c>
      <c r="S18" s="529">
        <f>SUM(Q18:R18,L18)</f>
        <v>474292075.0547687</v>
      </c>
      <c r="T18" s="529">
        <f>'[5]Excal-July'!$G$394/1000</f>
        <v>251546070.97</v>
      </c>
      <c r="U18" s="529">
        <f>'[5]Excal-July'!$G$526/1000</f>
        <v>725838146.0247686</v>
      </c>
      <c r="V18" s="113"/>
      <c r="W18" s="50">
        <f t="shared" si="3"/>
        <v>-725838146.0247686</v>
      </c>
    </row>
    <row r="19" spans="1:23" ht="24.75" customHeight="1">
      <c r="A19" s="84"/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W19" s="50">
        <f t="shared" si="3"/>
        <v>0</v>
      </c>
    </row>
    <row r="20" spans="1:23" ht="24.75" customHeight="1">
      <c r="A20" s="84" t="s">
        <v>97</v>
      </c>
      <c r="B20" s="529">
        <f>'[5]Excal-Aug_'!$G$13/1000</f>
        <v>112504601.54511712</v>
      </c>
      <c r="C20" s="529">
        <f>'[5]Excal-Aug_'!$G$21/1000</f>
        <v>4743121.642086551</v>
      </c>
      <c r="D20" s="529">
        <f>SUM(B20:C20)</f>
        <v>117247723.18720368</v>
      </c>
      <c r="E20" s="529">
        <f>'[5]Excal-Aug_'!$G$48/1000</f>
        <v>3714679.948383969</v>
      </c>
      <c r="F20" s="529">
        <f>'[5]Excal-Aug_'!$G$37/1000</f>
        <v>132868228.31538287</v>
      </c>
      <c r="G20" s="529">
        <f>'[5]Excal-Aug_'!$G$32/1000</f>
        <v>3799272.5139200003</v>
      </c>
      <c r="H20" s="529">
        <v>0</v>
      </c>
      <c r="I20" s="529">
        <v>0</v>
      </c>
      <c r="J20" s="529">
        <v>0</v>
      </c>
      <c r="K20" s="529">
        <v>0</v>
      </c>
      <c r="L20" s="529">
        <f>SUM(D20:K20)</f>
        <v>257629903.96489054</v>
      </c>
      <c r="M20" s="529">
        <v>0</v>
      </c>
      <c r="N20" s="529">
        <v>0</v>
      </c>
      <c r="O20" s="529">
        <v>0</v>
      </c>
      <c r="P20" s="529">
        <f>'[5]Excal-Aug_'!$G$136/1000</f>
        <v>5033098.867200001</v>
      </c>
      <c r="Q20" s="529">
        <f>SUM(M20:P20)</f>
        <v>5033098.867200001</v>
      </c>
      <c r="R20" s="529">
        <f>'[5]Excal-Aug_'!$G$801/1000</f>
        <v>245959.26334999973</v>
      </c>
      <c r="S20" s="529">
        <f>SUM(Q20:R20,L20)</f>
        <v>262908962.09544054</v>
      </c>
      <c r="T20" s="529">
        <f>'[5]Excal-Aug_'!$G$410/1000</f>
        <v>156146</v>
      </c>
      <c r="U20" s="529">
        <f>SUM(S20:T20)</f>
        <v>263065108.09544054</v>
      </c>
      <c r="V20" s="113"/>
      <c r="W20" s="50">
        <f t="shared" si="3"/>
        <v>-263065108.09544054</v>
      </c>
    </row>
    <row r="21" spans="1:23" ht="24.75" customHeight="1">
      <c r="A21" s="84"/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113"/>
      <c r="W21" s="50">
        <f t="shared" si="3"/>
        <v>0</v>
      </c>
    </row>
    <row r="22" spans="1:23" ht="24.75" customHeight="1">
      <c r="A22" s="84" t="s">
        <v>98</v>
      </c>
      <c r="B22" s="529">
        <f>'[5]EXPT_Sept'!$G$16/1000</f>
        <v>66276883.206010655</v>
      </c>
      <c r="C22" s="529">
        <f>'[5]EXPT_Sept'!$G$24/1000</f>
        <v>2971546.368304</v>
      </c>
      <c r="D22" s="529">
        <f>SUM(B22:C22)</f>
        <v>69248429.57431465</v>
      </c>
      <c r="E22" s="529">
        <f>'[5]EXPT_Sept'!$G$44/1000</f>
        <v>46982858.00596875</v>
      </c>
      <c r="F22" s="529">
        <f>'[5]EXPT_Sept'!$G$39/1000</f>
        <v>68399631.01453501</v>
      </c>
      <c r="G22" s="529">
        <f>'[5]EXPT_Sept'!$G$34/1000</f>
        <v>262022.12192</v>
      </c>
      <c r="H22" s="529">
        <f>'[5]EXPT_Sept'!$G$56/1000</f>
        <v>14024362.5</v>
      </c>
      <c r="I22" s="529">
        <v>0</v>
      </c>
      <c r="J22" s="529">
        <v>0</v>
      </c>
      <c r="K22" s="529">
        <v>0</v>
      </c>
      <c r="L22" s="529">
        <f>SUM(D22:K22)</f>
        <v>198917303.2167384</v>
      </c>
      <c r="M22" s="529">
        <v>0</v>
      </c>
      <c r="N22" s="529">
        <v>0</v>
      </c>
      <c r="O22" s="529">
        <v>0</v>
      </c>
      <c r="P22" s="529">
        <f>'[5]EXPT_Sept'!$G$126/1000</f>
        <v>14600239.5992</v>
      </c>
      <c r="Q22" s="529">
        <f>SUM(M22:P22)</f>
        <v>14600239.5992</v>
      </c>
      <c r="R22" s="529">
        <f>'[5]EXPT_Sept'!$G$1516/1000</f>
        <v>97682672</v>
      </c>
      <c r="S22" s="529">
        <f>SUM(Q22:R22,L22)</f>
        <v>311200214.8159384</v>
      </c>
      <c r="T22" s="529">
        <f>'[5]EXPT_Sept'!$G$351/1000</f>
        <v>14854502.88</v>
      </c>
      <c r="U22" s="529">
        <f>SUM(S22:T22)</f>
        <v>326054717.6959384</v>
      </c>
      <c r="V22" s="113"/>
      <c r="W22" s="50">
        <f t="shared" si="3"/>
        <v>-326054717.6959384</v>
      </c>
    </row>
    <row r="23" spans="1:23" ht="24.75" customHeight="1">
      <c r="A23" s="84"/>
      <c r="B23" s="529"/>
      <c r="C23" s="529"/>
      <c r="D23" s="530"/>
      <c r="E23" s="531"/>
      <c r="F23" s="532"/>
      <c r="G23" s="531"/>
      <c r="H23" s="532"/>
      <c r="I23" s="535"/>
      <c r="J23" s="532"/>
      <c r="K23" s="531"/>
      <c r="L23" s="430"/>
      <c r="M23" s="532"/>
      <c r="N23" s="532"/>
      <c r="O23" s="532"/>
      <c r="P23" s="543"/>
      <c r="Q23" s="432">
        <f t="shared" si="4"/>
        <v>0</v>
      </c>
      <c r="R23" s="543"/>
      <c r="S23" s="473">
        <f t="shared" si="2"/>
        <v>0</v>
      </c>
      <c r="T23" s="543"/>
      <c r="U23" s="334">
        <f t="shared" si="1"/>
        <v>0</v>
      </c>
      <c r="W23" s="50">
        <f t="shared" si="3"/>
        <v>0</v>
      </c>
    </row>
    <row r="24" spans="1:23" ht="24.75" customHeight="1">
      <c r="A24" s="84" t="s">
        <v>99</v>
      </c>
      <c r="B24" s="529"/>
      <c r="C24" s="529"/>
      <c r="D24" s="530"/>
      <c r="E24" s="532"/>
      <c r="F24" s="532"/>
      <c r="G24" s="531"/>
      <c r="H24" s="532"/>
      <c r="I24" s="535"/>
      <c r="J24" s="532"/>
      <c r="K24" s="531"/>
      <c r="L24" s="430"/>
      <c r="M24" s="532"/>
      <c r="N24" s="532"/>
      <c r="O24" s="532"/>
      <c r="P24" s="532"/>
      <c r="Q24" s="432">
        <f t="shared" si="4"/>
        <v>0</v>
      </c>
      <c r="R24" s="543"/>
      <c r="S24" s="473">
        <f t="shared" si="2"/>
        <v>0</v>
      </c>
      <c r="T24" s="543"/>
      <c r="U24" s="334">
        <f t="shared" si="1"/>
        <v>0</v>
      </c>
      <c r="V24" s="114"/>
      <c r="W24" s="50">
        <f t="shared" si="3"/>
        <v>0</v>
      </c>
    </row>
    <row r="25" spans="1:23" ht="24.75" customHeight="1">
      <c r="A25" s="84"/>
      <c r="B25" s="529"/>
      <c r="C25" s="529"/>
      <c r="D25" s="530"/>
      <c r="E25" s="531"/>
      <c r="F25" s="532"/>
      <c r="G25" s="531"/>
      <c r="H25" s="532"/>
      <c r="I25" s="535"/>
      <c r="J25" s="532"/>
      <c r="K25" s="531"/>
      <c r="L25" s="430"/>
      <c r="M25" s="532"/>
      <c r="N25" s="532"/>
      <c r="O25" s="532"/>
      <c r="P25" s="543"/>
      <c r="Q25" s="432">
        <f t="shared" si="4"/>
        <v>0</v>
      </c>
      <c r="R25" s="543"/>
      <c r="S25" s="473">
        <f t="shared" si="2"/>
        <v>0</v>
      </c>
      <c r="T25" s="543"/>
      <c r="U25" s="334">
        <f t="shared" si="1"/>
        <v>0</v>
      </c>
      <c r="W25" s="50">
        <f t="shared" si="3"/>
        <v>0</v>
      </c>
    </row>
    <row r="26" spans="1:23" ht="24.75" customHeight="1">
      <c r="A26" s="84" t="s">
        <v>100</v>
      </c>
      <c r="B26" s="529"/>
      <c r="C26" s="529"/>
      <c r="D26" s="530"/>
      <c r="E26" s="531"/>
      <c r="F26" s="532"/>
      <c r="G26" s="531"/>
      <c r="H26" s="532"/>
      <c r="I26" s="535"/>
      <c r="J26" s="532"/>
      <c r="K26" s="531"/>
      <c r="L26" s="430"/>
      <c r="M26" s="532"/>
      <c r="N26" s="544"/>
      <c r="O26" s="544"/>
      <c r="P26" s="544"/>
      <c r="Q26" s="432">
        <f t="shared" si="4"/>
        <v>0</v>
      </c>
      <c r="R26" s="545"/>
      <c r="S26" s="473">
        <f t="shared" si="2"/>
        <v>0</v>
      </c>
      <c r="T26" s="545"/>
      <c r="U26" s="334">
        <f t="shared" si="1"/>
        <v>0</v>
      </c>
      <c r="V26" s="114"/>
      <c r="W26" s="50">
        <f t="shared" si="3"/>
        <v>0</v>
      </c>
    </row>
    <row r="27" spans="1:23" ht="24.75" customHeight="1">
      <c r="A27" s="84"/>
      <c r="B27" s="529"/>
      <c r="C27" s="529"/>
      <c r="D27" s="530"/>
      <c r="E27" s="531"/>
      <c r="F27" s="532"/>
      <c r="G27" s="531"/>
      <c r="H27" s="532"/>
      <c r="I27" s="535"/>
      <c r="J27" s="532"/>
      <c r="K27" s="531"/>
      <c r="L27" s="430"/>
      <c r="M27" s="532"/>
      <c r="N27" s="532"/>
      <c r="O27" s="532"/>
      <c r="P27" s="543"/>
      <c r="Q27" s="432">
        <f t="shared" si="4"/>
        <v>0</v>
      </c>
      <c r="R27" s="543"/>
      <c r="S27" s="473">
        <f t="shared" si="2"/>
        <v>0</v>
      </c>
      <c r="T27" s="543"/>
      <c r="U27" s="334">
        <f t="shared" si="1"/>
        <v>0</v>
      </c>
      <c r="W27" s="50">
        <f t="shared" si="3"/>
        <v>0</v>
      </c>
    </row>
    <row r="28" spans="1:23" ht="24.75" customHeight="1">
      <c r="A28" s="84" t="s">
        <v>101</v>
      </c>
      <c r="B28" s="537"/>
      <c r="C28" s="537"/>
      <c r="D28" s="530"/>
      <c r="E28" s="531"/>
      <c r="F28" s="532"/>
      <c r="G28" s="536"/>
      <c r="H28" s="532"/>
      <c r="I28" s="535"/>
      <c r="J28" s="532"/>
      <c r="K28" s="531"/>
      <c r="L28" s="430"/>
      <c r="M28" s="532"/>
      <c r="N28" s="544"/>
      <c r="O28" s="544"/>
      <c r="P28" s="544"/>
      <c r="Q28" s="432">
        <f t="shared" si="4"/>
        <v>0</v>
      </c>
      <c r="R28" s="545"/>
      <c r="S28" s="473">
        <f t="shared" si="2"/>
        <v>0</v>
      </c>
      <c r="T28" s="545"/>
      <c r="U28" s="334">
        <f t="shared" si="1"/>
        <v>0</v>
      </c>
      <c r="V28" s="113"/>
      <c r="W28" s="50">
        <f t="shared" si="3"/>
        <v>0</v>
      </c>
    </row>
    <row r="29" spans="1:21" ht="24.75" customHeight="1">
      <c r="A29" s="84"/>
      <c r="B29" s="327"/>
      <c r="C29" s="327"/>
      <c r="D29" s="328"/>
      <c r="E29" s="329"/>
      <c r="F29" s="336"/>
      <c r="G29" s="329"/>
      <c r="H29" s="331"/>
      <c r="I29" s="330"/>
      <c r="J29" s="331"/>
      <c r="K29" s="329"/>
      <c r="L29" s="331"/>
      <c r="M29" s="331"/>
      <c r="N29" s="105"/>
      <c r="O29" s="331"/>
      <c r="P29" s="331"/>
      <c r="Q29" s="332"/>
      <c r="R29" s="333"/>
      <c r="S29" s="333"/>
      <c r="T29" s="333"/>
      <c r="U29" s="334"/>
    </row>
    <row r="30" spans="1:21" ht="24.75" customHeight="1">
      <c r="A30" s="84"/>
      <c r="B30" s="327"/>
      <c r="C30" s="327"/>
      <c r="D30" s="328"/>
      <c r="E30" s="329"/>
      <c r="F30" s="331"/>
      <c r="G30" s="337"/>
      <c r="H30" s="330"/>
      <c r="I30" s="330"/>
      <c r="J30" s="331"/>
      <c r="K30" s="329"/>
      <c r="L30" s="331"/>
      <c r="M30" s="331"/>
      <c r="N30" s="329"/>
      <c r="O30" s="331"/>
      <c r="P30" s="331"/>
      <c r="Q30" s="332"/>
      <c r="R30" s="333"/>
      <c r="S30" s="333"/>
      <c r="T30" s="333"/>
      <c r="U30" s="334"/>
    </row>
    <row r="31" spans="1:21" ht="24.75" customHeight="1">
      <c r="A31" s="84" t="s">
        <v>102</v>
      </c>
      <c r="B31" s="328">
        <f>SUM(B6:B10)</f>
        <v>197741770.07700947</v>
      </c>
      <c r="C31" s="328">
        <f aca="true" t="shared" si="5" ref="C31:U31">SUM(C6:C10)</f>
        <v>15476493.8048074</v>
      </c>
      <c r="D31" s="328">
        <f t="shared" si="5"/>
        <v>213218263.88181686</v>
      </c>
      <c r="E31" s="328">
        <f t="shared" si="5"/>
        <v>136235106.87617487</v>
      </c>
      <c r="F31" s="328">
        <f t="shared" si="5"/>
        <v>163185883.8810131</v>
      </c>
      <c r="G31" s="328">
        <f t="shared" si="5"/>
        <v>14031000.8308987</v>
      </c>
      <c r="H31" s="328">
        <f t="shared" si="5"/>
        <v>10706824.906814199</v>
      </c>
      <c r="I31" s="328">
        <f t="shared" si="5"/>
        <v>63441393.28571684</v>
      </c>
      <c r="J31" s="328">
        <f t="shared" si="5"/>
        <v>59684155.15623853</v>
      </c>
      <c r="K31" s="328">
        <f t="shared" si="5"/>
        <v>0</v>
      </c>
      <c r="L31" s="328">
        <f t="shared" si="5"/>
        <v>660502628.818673</v>
      </c>
      <c r="M31" s="328">
        <f t="shared" si="5"/>
        <v>0</v>
      </c>
      <c r="N31" s="328">
        <f t="shared" si="5"/>
        <v>31481362.887</v>
      </c>
      <c r="O31" s="328">
        <f t="shared" si="5"/>
        <v>0</v>
      </c>
      <c r="P31" s="328">
        <f t="shared" si="5"/>
        <v>12223032.913</v>
      </c>
      <c r="Q31" s="328">
        <f t="shared" si="5"/>
        <v>43704395.8</v>
      </c>
      <c r="R31" s="328">
        <f t="shared" si="5"/>
        <v>132991531.086</v>
      </c>
      <c r="S31" s="328">
        <f t="shared" si="5"/>
        <v>837198555.704673</v>
      </c>
      <c r="T31" s="328">
        <f t="shared" si="5"/>
        <v>5769846.597999999</v>
      </c>
      <c r="U31" s="328">
        <f t="shared" si="5"/>
        <v>842968402.3026731</v>
      </c>
    </row>
    <row r="32" spans="1:21" ht="24.75" customHeight="1">
      <c r="A32" s="84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</row>
    <row r="33" spans="1:21" ht="24.75" customHeight="1">
      <c r="A33" s="84" t="s">
        <v>103</v>
      </c>
      <c r="B33" s="328">
        <f>SUM(B12:B16)</f>
        <v>354822816.5826094</v>
      </c>
      <c r="C33" s="328">
        <f aca="true" t="shared" si="6" ref="C33:U33">SUM(C12:C16)</f>
        <v>24819558.9056615</v>
      </c>
      <c r="D33" s="328">
        <f t="shared" si="6"/>
        <v>379642375.4882709</v>
      </c>
      <c r="E33" s="328">
        <f t="shared" si="6"/>
        <v>132920480.1132009</v>
      </c>
      <c r="F33" s="328">
        <f t="shared" si="6"/>
        <v>158869008.59779674</v>
      </c>
      <c r="G33" s="328">
        <f t="shared" si="6"/>
        <v>14252148.010507898</v>
      </c>
      <c r="H33" s="328">
        <f t="shared" si="6"/>
        <v>13970885.840512136</v>
      </c>
      <c r="I33" s="328">
        <f t="shared" si="6"/>
        <v>36762774.601766445</v>
      </c>
      <c r="J33" s="328">
        <f t="shared" si="6"/>
        <v>0</v>
      </c>
      <c r="K33" s="328">
        <f t="shared" si="6"/>
        <v>0</v>
      </c>
      <c r="L33" s="328">
        <f t="shared" si="6"/>
        <v>736417672.652055</v>
      </c>
      <c r="M33" s="328">
        <f t="shared" si="6"/>
        <v>2676177.792</v>
      </c>
      <c r="N33" s="328">
        <f t="shared" si="6"/>
        <v>45280034.05500001</v>
      </c>
      <c r="O33" s="328">
        <f t="shared" si="6"/>
        <v>0</v>
      </c>
      <c r="P33" s="328">
        <f t="shared" si="6"/>
        <v>2608428.2</v>
      </c>
      <c r="Q33" s="328">
        <f t="shared" si="6"/>
        <v>50564640.047000006</v>
      </c>
      <c r="R33" s="328">
        <f t="shared" si="6"/>
        <v>2242839809.047</v>
      </c>
      <c r="S33" s="328">
        <f t="shared" si="6"/>
        <v>3029822121.7460546</v>
      </c>
      <c r="T33" s="328">
        <f t="shared" si="6"/>
        <v>33472271.86</v>
      </c>
      <c r="U33" s="328">
        <f t="shared" si="6"/>
        <v>3063294393.6060553</v>
      </c>
    </row>
    <row r="34" spans="1:21" ht="24.75" customHeight="1">
      <c r="A34" s="84"/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</row>
    <row r="35" spans="1:21" ht="24.75" customHeight="1">
      <c r="A35" s="84" t="s">
        <v>104</v>
      </c>
      <c r="B35" s="328">
        <f>SUM(B18:B22)</f>
        <v>314419826.0666016</v>
      </c>
      <c r="C35" s="328">
        <f aca="true" t="shared" si="7" ref="C35:U35">SUM(C18:C22)</f>
        <v>13322747.45671745</v>
      </c>
      <c r="D35" s="328">
        <f t="shared" si="7"/>
        <v>327742573.52331907</v>
      </c>
      <c r="E35" s="328">
        <f t="shared" si="7"/>
        <v>99586785.98464791</v>
      </c>
      <c r="F35" s="328">
        <f t="shared" si="7"/>
        <v>263798745.52095488</v>
      </c>
      <c r="G35" s="328">
        <f t="shared" si="7"/>
        <v>5965195.01081</v>
      </c>
      <c r="H35" s="328">
        <f t="shared" si="7"/>
        <v>21842633.0236658</v>
      </c>
      <c r="I35" s="328">
        <f t="shared" si="7"/>
        <v>0</v>
      </c>
      <c r="J35" s="328">
        <f t="shared" si="7"/>
        <v>0</v>
      </c>
      <c r="K35" s="328">
        <f t="shared" si="7"/>
        <v>0</v>
      </c>
      <c r="L35" s="328">
        <f t="shared" si="7"/>
        <v>718935933.0633976</v>
      </c>
      <c r="M35" s="328">
        <f t="shared" si="7"/>
        <v>0</v>
      </c>
      <c r="N35" s="328">
        <f t="shared" si="7"/>
        <v>0</v>
      </c>
      <c r="O35" s="328">
        <f t="shared" si="7"/>
        <v>0</v>
      </c>
      <c r="P35" s="328">
        <f t="shared" si="7"/>
        <v>21318288.4664</v>
      </c>
      <c r="Q35" s="328">
        <f t="shared" si="7"/>
        <v>21318288.4664</v>
      </c>
      <c r="R35" s="328">
        <f t="shared" si="7"/>
        <v>308147030.43635</v>
      </c>
      <c r="S35" s="328">
        <f t="shared" si="7"/>
        <v>1048401251.9661477</v>
      </c>
      <c r="T35" s="328">
        <f t="shared" si="7"/>
        <v>266556719.85</v>
      </c>
      <c r="U35" s="328">
        <f t="shared" si="7"/>
        <v>1314957971.8161476</v>
      </c>
    </row>
    <row r="36" spans="1:21" ht="24.75" customHeight="1">
      <c r="A36" s="84"/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</row>
    <row r="37" spans="1:21" ht="24.75" customHeight="1">
      <c r="A37" s="84" t="s">
        <v>105</v>
      </c>
      <c r="B37" s="328">
        <f>SUM(B24:B28)</f>
        <v>0</v>
      </c>
      <c r="C37" s="328">
        <f aca="true" t="shared" si="8" ref="C37:U37">SUM(C24:C28)</f>
        <v>0</v>
      </c>
      <c r="D37" s="328">
        <f t="shared" si="8"/>
        <v>0</v>
      </c>
      <c r="E37" s="328">
        <f t="shared" si="8"/>
        <v>0</v>
      </c>
      <c r="F37" s="328">
        <f t="shared" si="8"/>
        <v>0</v>
      </c>
      <c r="G37" s="328">
        <f t="shared" si="8"/>
        <v>0</v>
      </c>
      <c r="H37" s="328">
        <f t="shared" si="8"/>
        <v>0</v>
      </c>
      <c r="I37" s="328">
        <f t="shared" si="8"/>
        <v>0</v>
      </c>
      <c r="J37" s="328">
        <f t="shared" si="8"/>
        <v>0</v>
      </c>
      <c r="K37" s="328">
        <f t="shared" si="8"/>
        <v>0</v>
      </c>
      <c r="L37" s="328">
        <f t="shared" si="8"/>
        <v>0</v>
      </c>
      <c r="M37" s="328">
        <f t="shared" si="8"/>
        <v>0</v>
      </c>
      <c r="N37" s="328">
        <f t="shared" si="8"/>
        <v>0</v>
      </c>
      <c r="O37" s="328">
        <f t="shared" si="8"/>
        <v>0</v>
      </c>
      <c r="P37" s="328">
        <f t="shared" si="8"/>
        <v>0</v>
      </c>
      <c r="Q37" s="328">
        <f t="shared" si="8"/>
        <v>0</v>
      </c>
      <c r="R37" s="328">
        <f t="shared" si="8"/>
        <v>0</v>
      </c>
      <c r="S37" s="328">
        <f t="shared" si="8"/>
        <v>0</v>
      </c>
      <c r="T37" s="328">
        <f t="shared" si="8"/>
        <v>0</v>
      </c>
      <c r="U37" s="328">
        <f t="shared" si="8"/>
        <v>0</v>
      </c>
    </row>
    <row r="38" spans="1:21" ht="24.75" customHeight="1">
      <c r="A38" s="84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</row>
    <row r="39" spans="1:21" ht="24.75" customHeight="1">
      <c r="A39" s="84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</row>
    <row r="40" spans="1:21" ht="24.75" customHeight="1">
      <c r="A40" s="84" t="s">
        <v>106</v>
      </c>
      <c r="B40" s="328">
        <f>SUM(B31:B33)</f>
        <v>552564586.6596189</v>
      </c>
      <c r="C40" s="328">
        <f aca="true" t="shared" si="9" ref="C40:T40">SUM(C31:C33)</f>
        <v>40296052.7104689</v>
      </c>
      <c r="D40" s="328">
        <f t="shared" si="9"/>
        <v>592860639.3700877</v>
      </c>
      <c r="E40" s="328">
        <f t="shared" si="9"/>
        <v>269155586.98937577</v>
      </c>
      <c r="F40" s="328">
        <f t="shared" si="9"/>
        <v>322054892.47880983</v>
      </c>
      <c r="G40" s="328">
        <f t="shared" si="9"/>
        <v>28283148.8414066</v>
      </c>
      <c r="H40" s="328">
        <f t="shared" si="9"/>
        <v>24677710.747326337</v>
      </c>
      <c r="I40" s="328">
        <f t="shared" si="9"/>
        <v>100204167.88748328</v>
      </c>
      <c r="J40" s="328">
        <f t="shared" si="9"/>
        <v>59684155.15623853</v>
      </c>
      <c r="K40" s="328">
        <f t="shared" si="9"/>
        <v>0</v>
      </c>
      <c r="L40" s="328">
        <f t="shared" si="9"/>
        <v>1396920301.470728</v>
      </c>
      <c r="M40" s="328">
        <f t="shared" si="9"/>
        <v>2676177.792</v>
      </c>
      <c r="N40" s="328">
        <f t="shared" si="9"/>
        <v>76761396.942</v>
      </c>
      <c r="O40" s="328">
        <f t="shared" si="9"/>
        <v>0</v>
      </c>
      <c r="P40" s="328">
        <f t="shared" si="9"/>
        <v>14831461.113000002</v>
      </c>
      <c r="Q40" s="328">
        <f t="shared" si="9"/>
        <v>94269035.847</v>
      </c>
      <c r="R40" s="328">
        <f t="shared" si="9"/>
        <v>2375831340.133</v>
      </c>
      <c r="S40" s="328">
        <f t="shared" si="9"/>
        <v>3867020677.4507275</v>
      </c>
      <c r="T40" s="328">
        <f t="shared" si="9"/>
        <v>39242118.458</v>
      </c>
      <c r="U40" s="328">
        <f>SUM(U31:U33)</f>
        <v>3906262795.9087286</v>
      </c>
    </row>
    <row r="41" spans="1:21" ht="24.75" customHeight="1">
      <c r="A41" s="84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</row>
    <row r="42" spans="1:21" ht="24.75" customHeight="1">
      <c r="A42" s="84" t="s">
        <v>107</v>
      </c>
      <c r="B42" s="328">
        <f>SUM(B35:B37)</f>
        <v>314419826.0666016</v>
      </c>
      <c r="C42" s="328">
        <f aca="true" t="shared" si="10" ref="C42:U42">SUM(C35:C37)</f>
        <v>13322747.45671745</v>
      </c>
      <c r="D42" s="328">
        <f t="shared" si="10"/>
        <v>327742573.52331907</v>
      </c>
      <c r="E42" s="328">
        <f t="shared" si="10"/>
        <v>99586785.98464791</v>
      </c>
      <c r="F42" s="328">
        <f t="shared" si="10"/>
        <v>263798745.52095488</v>
      </c>
      <c r="G42" s="328">
        <f t="shared" si="10"/>
        <v>5965195.01081</v>
      </c>
      <c r="H42" s="328">
        <f t="shared" si="10"/>
        <v>21842633.0236658</v>
      </c>
      <c r="I42" s="328">
        <f t="shared" si="10"/>
        <v>0</v>
      </c>
      <c r="J42" s="328">
        <f t="shared" si="10"/>
        <v>0</v>
      </c>
      <c r="K42" s="328">
        <f t="shared" si="10"/>
        <v>0</v>
      </c>
      <c r="L42" s="328">
        <f t="shared" si="10"/>
        <v>718935933.0633976</v>
      </c>
      <c r="M42" s="328">
        <f t="shared" si="10"/>
        <v>0</v>
      </c>
      <c r="N42" s="328">
        <f t="shared" si="10"/>
        <v>0</v>
      </c>
      <c r="O42" s="328">
        <f t="shared" si="10"/>
        <v>0</v>
      </c>
      <c r="P42" s="328">
        <f t="shared" si="10"/>
        <v>21318288.4664</v>
      </c>
      <c r="Q42" s="328">
        <f t="shared" si="10"/>
        <v>21318288.4664</v>
      </c>
      <c r="R42" s="328">
        <f t="shared" si="10"/>
        <v>308147030.43635</v>
      </c>
      <c r="S42" s="328">
        <f t="shared" si="10"/>
        <v>1048401251.9661477</v>
      </c>
      <c r="T42" s="328">
        <f t="shared" si="10"/>
        <v>266556719.85</v>
      </c>
      <c r="U42" s="328">
        <f t="shared" si="10"/>
        <v>1314957971.8161476</v>
      </c>
    </row>
    <row r="43" spans="1:21" ht="24.75" customHeight="1">
      <c r="A43" s="84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</row>
    <row r="44" spans="1:21" ht="24.75" customHeight="1">
      <c r="A44" s="84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</row>
    <row r="45" spans="1:21" ht="24.75" customHeight="1">
      <c r="A45" s="84" t="s">
        <v>108</v>
      </c>
      <c r="B45" s="328">
        <f>SUM(B40:B42)</f>
        <v>866984412.7262204</v>
      </c>
      <c r="C45" s="328">
        <f aca="true" t="shared" si="11" ref="C45:U45">SUM(C40:C42)</f>
        <v>53618800.16718635</v>
      </c>
      <c r="D45" s="328">
        <f t="shared" si="11"/>
        <v>920603212.8934069</v>
      </c>
      <c r="E45" s="328">
        <f t="shared" si="11"/>
        <v>368742372.9740237</v>
      </c>
      <c r="F45" s="328">
        <f t="shared" si="11"/>
        <v>585853637.9997647</v>
      </c>
      <c r="G45" s="328">
        <f t="shared" si="11"/>
        <v>34248343.8522166</v>
      </c>
      <c r="H45" s="328">
        <f t="shared" si="11"/>
        <v>46520343.77099214</v>
      </c>
      <c r="I45" s="328">
        <f t="shared" si="11"/>
        <v>100204167.88748328</v>
      </c>
      <c r="J45" s="328">
        <f t="shared" si="11"/>
        <v>59684155.15623853</v>
      </c>
      <c r="K45" s="328">
        <f t="shared" si="11"/>
        <v>0</v>
      </c>
      <c r="L45" s="328">
        <f t="shared" si="11"/>
        <v>2115856234.5341256</v>
      </c>
      <c r="M45" s="328">
        <f t="shared" si="11"/>
        <v>2676177.792</v>
      </c>
      <c r="N45" s="328">
        <f t="shared" si="11"/>
        <v>76761396.942</v>
      </c>
      <c r="O45" s="328">
        <f t="shared" si="11"/>
        <v>0</v>
      </c>
      <c r="P45" s="328">
        <f t="shared" si="11"/>
        <v>36149749.5794</v>
      </c>
      <c r="Q45" s="328">
        <f t="shared" si="11"/>
        <v>115587324.3134</v>
      </c>
      <c r="R45" s="328">
        <f t="shared" si="11"/>
        <v>2683978370.56935</v>
      </c>
      <c r="S45" s="328">
        <f t="shared" si="11"/>
        <v>4915421929.416875</v>
      </c>
      <c r="T45" s="328">
        <f t="shared" si="11"/>
        <v>305798838.30799997</v>
      </c>
      <c r="U45" s="328">
        <f t="shared" si="11"/>
        <v>5221220767.724876</v>
      </c>
    </row>
    <row r="46" spans="1:21" ht="16.5" customHeight="1" thickBot="1">
      <c r="A46" s="115"/>
      <c r="B46" s="338"/>
      <c r="C46" s="338"/>
      <c r="D46" s="339"/>
      <c r="E46" s="340"/>
      <c r="F46" s="341"/>
      <c r="G46" s="340"/>
      <c r="H46" s="342"/>
      <c r="I46" s="342"/>
      <c r="J46" s="341"/>
      <c r="K46" s="340"/>
      <c r="L46" s="340"/>
      <c r="M46" s="341"/>
      <c r="N46" s="340"/>
      <c r="O46" s="341"/>
      <c r="P46" s="341"/>
      <c r="Q46" s="343"/>
      <c r="R46" s="344"/>
      <c r="S46" s="344"/>
      <c r="T46" s="344"/>
      <c r="U46" s="345"/>
    </row>
    <row r="47" ht="15.75" customHeight="1">
      <c r="A47" s="219" t="s">
        <v>237</v>
      </c>
    </row>
    <row r="48" ht="18" customHeight="1">
      <c r="A48" s="87" t="s">
        <v>232</v>
      </c>
    </row>
    <row r="49" ht="24.75" customHeight="1">
      <c r="A49" s="91" t="s">
        <v>110</v>
      </c>
    </row>
    <row r="50" spans="1:21" ht="24.75" customHeight="1">
      <c r="A50" s="116" t="s">
        <v>52</v>
      </c>
      <c r="B50" s="117">
        <f aca="true" t="shared" si="12" ref="B50:U50">SUM(B6:B28)-B45</f>
        <v>0</v>
      </c>
      <c r="C50" s="117">
        <f t="shared" si="12"/>
        <v>0</v>
      </c>
      <c r="D50" s="117">
        <f t="shared" si="12"/>
        <v>0</v>
      </c>
      <c r="E50" s="117">
        <f t="shared" si="12"/>
        <v>0</v>
      </c>
      <c r="F50" s="117">
        <f t="shared" si="12"/>
        <v>0</v>
      </c>
      <c r="G50" s="117">
        <f t="shared" si="12"/>
        <v>0</v>
      </c>
      <c r="H50" s="117">
        <f t="shared" si="12"/>
        <v>0</v>
      </c>
      <c r="I50" s="117">
        <f t="shared" si="12"/>
        <v>0</v>
      </c>
      <c r="J50" s="117">
        <f t="shared" si="12"/>
        <v>0</v>
      </c>
      <c r="K50" s="117">
        <f t="shared" si="12"/>
        <v>0</v>
      </c>
      <c r="L50" s="117">
        <f t="shared" si="12"/>
        <v>0</v>
      </c>
      <c r="M50" s="117">
        <f t="shared" si="12"/>
        <v>0</v>
      </c>
      <c r="N50" s="117">
        <f t="shared" si="12"/>
        <v>0</v>
      </c>
      <c r="O50" s="117">
        <f t="shared" si="12"/>
        <v>0</v>
      </c>
      <c r="P50" s="117">
        <f t="shared" si="12"/>
        <v>0</v>
      </c>
      <c r="Q50" s="117">
        <f t="shared" si="12"/>
        <v>0</v>
      </c>
      <c r="R50" s="117">
        <f t="shared" si="12"/>
        <v>0</v>
      </c>
      <c r="S50" s="117">
        <f t="shared" si="12"/>
        <v>0</v>
      </c>
      <c r="T50" s="117">
        <f t="shared" si="12"/>
        <v>0</v>
      </c>
      <c r="U50" s="117">
        <f t="shared" si="12"/>
        <v>0</v>
      </c>
    </row>
    <row r="51" ht="39" customHeight="1" thickBot="1"/>
    <row r="52" spans="1:23" ht="24.75" customHeight="1">
      <c r="A52" s="618" t="s">
        <v>111</v>
      </c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20"/>
      <c r="V52" s="616" t="s">
        <v>79</v>
      </c>
      <c r="W52" s="617" t="s">
        <v>80</v>
      </c>
    </row>
    <row r="53" spans="1:23" ht="24.75" customHeight="1">
      <c r="A53" s="97">
        <v>2017</v>
      </c>
      <c r="B53" s="621" t="s">
        <v>63</v>
      </c>
      <c r="C53" s="621"/>
      <c r="D53" s="621"/>
      <c r="E53" s="98" t="s">
        <v>64</v>
      </c>
      <c r="F53" s="98" t="s">
        <v>65</v>
      </c>
      <c r="G53" s="98" t="s">
        <v>66</v>
      </c>
      <c r="H53" s="98" t="s">
        <v>67</v>
      </c>
      <c r="I53" s="74" t="s">
        <v>68</v>
      </c>
      <c r="J53" s="98" t="s">
        <v>69</v>
      </c>
      <c r="K53" s="74" t="s">
        <v>70</v>
      </c>
      <c r="L53" s="98" t="s">
        <v>71</v>
      </c>
      <c r="M53" s="98" t="s">
        <v>72</v>
      </c>
      <c r="N53" s="98" t="s">
        <v>73</v>
      </c>
      <c r="O53" s="98" t="s">
        <v>74</v>
      </c>
      <c r="P53" s="98" t="s">
        <v>75</v>
      </c>
      <c r="Q53" s="98" t="s">
        <v>71</v>
      </c>
      <c r="R53" s="98" t="s">
        <v>76</v>
      </c>
      <c r="S53" s="98" t="s">
        <v>77</v>
      </c>
      <c r="T53" s="98" t="s">
        <v>78</v>
      </c>
      <c r="U53" s="98" t="s">
        <v>71</v>
      </c>
      <c r="V53" s="616"/>
      <c r="W53" s="617"/>
    </row>
    <row r="54" spans="1:23" ht="24.75" customHeight="1">
      <c r="A54" s="99"/>
      <c r="B54" s="75" t="s">
        <v>82</v>
      </c>
      <c r="C54" s="98" t="s">
        <v>83</v>
      </c>
      <c r="D54" s="75" t="s">
        <v>84</v>
      </c>
      <c r="E54" s="100"/>
      <c r="F54" s="100"/>
      <c r="G54" s="100"/>
      <c r="H54" s="100"/>
      <c r="I54" s="100"/>
      <c r="J54" s="100"/>
      <c r="K54" s="76" t="s">
        <v>85</v>
      </c>
      <c r="L54" s="98" t="s">
        <v>86</v>
      </c>
      <c r="M54" s="100"/>
      <c r="N54" s="100"/>
      <c r="O54" s="100"/>
      <c r="P54" s="98" t="s">
        <v>87</v>
      </c>
      <c r="Q54" s="98" t="s">
        <v>88</v>
      </c>
      <c r="R54" s="100"/>
      <c r="S54" s="98" t="s">
        <v>89</v>
      </c>
      <c r="T54" s="98" t="s">
        <v>89</v>
      </c>
      <c r="U54" s="98" t="s">
        <v>89</v>
      </c>
      <c r="V54" s="63"/>
      <c r="W54"/>
    </row>
    <row r="55" spans="1:23" ht="24.75" customHeight="1">
      <c r="A55" s="84"/>
      <c r="B55" s="101"/>
      <c r="C55" s="101"/>
      <c r="D55" s="102"/>
      <c r="E55" s="103"/>
      <c r="F55" s="104"/>
      <c r="G55" s="105"/>
      <c r="H55" s="106"/>
      <c r="I55" s="106"/>
      <c r="J55" s="104"/>
      <c r="K55" s="105"/>
      <c r="L55" s="107"/>
      <c r="M55" s="108"/>
      <c r="N55" s="109"/>
      <c r="O55" s="108"/>
      <c r="P55" s="108"/>
      <c r="Q55" s="110"/>
      <c r="R55" s="102"/>
      <c r="S55" s="102"/>
      <c r="T55" s="102"/>
      <c r="U55" s="111"/>
      <c r="V55" s="63"/>
      <c r="W55" s="50"/>
    </row>
    <row r="56" spans="1:23" ht="24.75" customHeight="1">
      <c r="A56" s="84" t="s">
        <v>90</v>
      </c>
      <c r="B56" s="538">
        <v>51502149.496643655</v>
      </c>
      <c r="C56" s="538">
        <v>3165334.9598148004</v>
      </c>
      <c r="D56" s="539">
        <v>54667484.45645846</v>
      </c>
      <c r="E56" s="546">
        <v>26518329.402765237</v>
      </c>
      <c r="F56" s="541">
        <v>0</v>
      </c>
      <c r="G56" s="546">
        <v>480241.76477999997</v>
      </c>
      <c r="H56" s="540">
        <v>14437285.116301782</v>
      </c>
      <c r="I56" s="540">
        <v>129550658.19068782</v>
      </c>
      <c r="J56" s="549"/>
      <c r="K56" s="546">
        <v>0</v>
      </c>
      <c r="L56" s="471">
        <f>SUM(D56:K56)</f>
        <v>225653998.93099332</v>
      </c>
      <c r="M56" s="549">
        <v>0</v>
      </c>
      <c r="N56" s="546">
        <v>21252225.021</v>
      </c>
      <c r="O56" s="549">
        <v>0</v>
      </c>
      <c r="P56" s="546">
        <v>2672400.001</v>
      </c>
      <c r="Q56" s="472">
        <f>SUM(M56:P56)</f>
        <v>23924625.022</v>
      </c>
      <c r="R56" s="550">
        <v>22351263.041</v>
      </c>
      <c r="S56" s="473">
        <f>SUM(Q56:R56,L56)</f>
        <v>271929886.99399334</v>
      </c>
      <c r="T56" s="550">
        <v>1180628.636</v>
      </c>
      <c r="U56" s="334">
        <f>SUM(S56:T56)</f>
        <v>273110515.6299933</v>
      </c>
      <c r="V56" s="63"/>
      <c r="W56" s="50">
        <f aca="true" t="shared" si="13" ref="W56:W78">V56-U56</f>
        <v>-273110515.6299933</v>
      </c>
    </row>
    <row r="57" spans="1:23" ht="24.75" customHeight="1">
      <c r="A57" s="30"/>
      <c r="B57" s="533"/>
      <c r="C57" s="533"/>
      <c r="D57" s="533"/>
      <c r="E57" s="534"/>
      <c r="F57" s="533"/>
      <c r="G57" s="534"/>
      <c r="H57" s="535"/>
      <c r="I57" s="535"/>
      <c r="J57" s="533"/>
      <c r="K57" s="534"/>
      <c r="L57" s="430"/>
      <c r="M57" s="532"/>
      <c r="N57" s="534"/>
      <c r="O57" s="533"/>
      <c r="P57" s="533"/>
      <c r="Q57" s="431"/>
      <c r="R57" s="533"/>
      <c r="S57" s="473">
        <f aca="true" t="shared" si="14" ref="S57:S78">SUM(Q57:R57,L57)</f>
        <v>0</v>
      </c>
      <c r="T57" s="533"/>
      <c r="U57" s="334">
        <f aca="true" t="shared" si="15" ref="U57:U78">SUM(S57:T57)</f>
        <v>0</v>
      </c>
      <c r="V57" s="63"/>
      <c r="W57" s="50">
        <f t="shared" si="13"/>
        <v>0</v>
      </c>
    </row>
    <row r="58" spans="1:23" ht="24.75" customHeight="1">
      <c r="A58" s="112" t="s">
        <v>91</v>
      </c>
      <c r="B58" s="541">
        <v>76623735.86149108</v>
      </c>
      <c r="C58" s="542">
        <v>3907961.9468415</v>
      </c>
      <c r="D58" s="549">
        <v>80531697.80833258</v>
      </c>
      <c r="E58" s="546">
        <v>44581621.921845816</v>
      </c>
      <c r="F58" s="549">
        <v>63972411.47746058</v>
      </c>
      <c r="G58" s="546">
        <v>755703.53286</v>
      </c>
      <c r="H58" s="540">
        <v>0</v>
      </c>
      <c r="I58" s="540">
        <v>165715109.73812076</v>
      </c>
      <c r="J58" s="549">
        <v>0</v>
      </c>
      <c r="K58" s="546">
        <v>0</v>
      </c>
      <c r="L58" s="471">
        <f>SUM(D58:K58)</f>
        <v>355556544.47861975</v>
      </c>
      <c r="M58" s="549"/>
      <c r="N58" s="548">
        <v>8372461.6</v>
      </c>
      <c r="O58" s="549">
        <v>0</v>
      </c>
      <c r="P58" s="549">
        <v>1440650</v>
      </c>
      <c r="Q58" s="470">
        <f>SUM(M58:P58)</f>
        <v>9813111.6</v>
      </c>
      <c r="R58" s="549">
        <v>15805299.213</v>
      </c>
      <c r="S58" s="473">
        <f t="shared" si="14"/>
        <v>381174955.2916198</v>
      </c>
      <c r="T58" s="549">
        <v>1116566.252</v>
      </c>
      <c r="U58" s="334">
        <f t="shared" si="15"/>
        <v>382291521.54361975</v>
      </c>
      <c r="V58" s="371"/>
      <c r="W58" s="371">
        <f t="shared" si="13"/>
        <v>-382291521.54361975</v>
      </c>
    </row>
    <row r="59" spans="1:23" ht="24.75" customHeight="1">
      <c r="A59" s="84"/>
      <c r="B59" s="529"/>
      <c r="C59" s="529"/>
      <c r="D59" s="530"/>
      <c r="E59" s="531"/>
      <c r="F59" s="532"/>
      <c r="G59" s="531"/>
      <c r="H59" s="535"/>
      <c r="I59" s="535"/>
      <c r="J59" s="532"/>
      <c r="K59" s="531"/>
      <c r="L59" s="430"/>
      <c r="M59" s="533"/>
      <c r="N59" s="12"/>
      <c r="O59" s="532"/>
      <c r="P59" s="532"/>
      <c r="Q59" s="432"/>
      <c r="R59" s="543"/>
      <c r="S59" s="473">
        <f t="shared" si="14"/>
        <v>0</v>
      </c>
      <c r="T59" s="543"/>
      <c r="U59" s="334">
        <f t="shared" si="15"/>
        <v>0</v>
      </c>
      <c r="V59" s="371"/>
      <c r="W59" s="371">
        <f t="shared" si="13"/>
        <v>0</v>
      </c>
    </row>
    <row r="60" spans="1:23" ht="24.75" customHeight="1">
      <c r="A60" s="84" t="s">
        <v>92</v>
      </c>
      <c r="B60" s="538">
        <v>59323866.11363565</v>
      </c>
      <c r="C60" s="538">
        <v>4076880.3343654</v>
      </c>
      <c r="D60" s="539">
        <v>63400746.44800105</v>
      </c>
      <c r="E60" s="546">
        <v>40676105.61525155</v>
      </c>
      <c r="F60" s="549">
        <v>51668217.27264084</v>
      </c>
      <c r="G60" s="546">
        <v>1950419.06071</v>
      </c>
      <c r="H60" s="540">
        <v>13827069.52533779</v>
      </c>
      <c r="I60" s="540">
        <v>232900076.88695052</v>
      </c>
      <c r="J60" s="549">
        <v>0</v>
      </c>
      <c r="K60" s="546">
        <v>0</v>
      </c>
      <c r="L60" s="471">
        <f>SUM(D60:K60)</f>
        <v>404422634.8088918</v>
      </c>
      <c r="M60" s="549">
        <v>1576800</v>
      </c>
      <c r="N60" s="548">
        <v>5288715.9</v>
      </c>
      <c r="O60" s="549">
        <v>0</v>
      </c>
      <c r="P60" s="550">
        <v>3763533</v>
      </c>
      <c r="Q60" s="472">
        <f>SUM(M60:P60)</f>
        <v>10629048.9</v>
      </c>
      <c r="R60" s="550">
        <v>5824931.09</v>
      </c>
      <c r="S60" s="473">
        <f t="shared" si="14"/>
        <v>420876614.7988918</v>
      </c>
      <c r="T60" s="550">
        <v>1377093.56</v>
      </c>
      <c r="U60" s="334">
        <f t="shared" si="15"/>
        <v>422253708.3588918</v>
      </c>
      <c r="V60" s="371"/>
      <c r="W60" s="371">
        <f t="shared" si="13"/>
        <v>-422253708.3588918</v>
      </c>
    </row>
    <row r="61" spans="1:23" ht="24.75" customHeight="1">
      <c r="A61" s="84"/>
      <c r="B61" s="529"/>
      <c r="C61" s="529"/>
      <c r="D61" s="539"/>
      <c r="E61" s="531"/>
      <c r="F61" s="532"/>
      <c r="G61" s="531"/>
      <c r="H61" s="535"/>
      <c r="I61" s="535"/>
      <c r="J61" s="532"/>
      <c r="K61" s="531"/>
      <c r="L61" s="430">
        <f>SUM(D61:K61)</f>
        <v>0</v>
      </c>
      <c r="M61" s="532"/>
      <c r="N61" s="12"/>
      <c r="O61" s="532"/>
      <c r="P61" s="532"/>
      <c r="Q61" s="432"/>
      <c r="R61" s="543"/>
      <c r="S61" s="473">
        <f t="shared" si="14"/>
        <v>0</v>
      </c>
      <c r="T61" s="543"/>
      <c r="U61" s="334">
        <f t="shared" si="15"/>
        <v>0</v>
      </c>
      <c r="V61" s="371"/>
      <c r="W61" s="371">
        <f t="shared" si="13"/>
        <v>0</v>
      </c>
    </row>
    <row r="62" spans="1:23" ht="24.75" customHeight="1">
      <c r="A62" s="84" t="s">
        <v>93</v>
      </c>
      <c r="B62" s="529">
        <v>44910276.28023509</v>
      </c>
      <c r="C62" s="529">
        <v>2667124.6672977493</v>
      </c>
      <c r="D62" s="539">
        <v>47577400.94753284</v>
      </c>
      <c r="E62" s="531">
        <v>42055276.179367304</v>
      </c>
      <c r="F62" s="532">
        <v>42933683.068598226</v>
      </c>
      <c r="G62" s="531">
        <v>240773.58921</v>
      </c>
      <c r="H62" s="535"/>
      <c r="I62" s="535">
        <v>106022538.3484873</v>
      </c>
      <c r="J62" s="532">
        <v>0</v>
      </c>
      <c r="K62" s="531">
        <v>0</v>
      </c>
      <c r="L62" s="430">
        <f>SUM(D62:K62)</f>
        <v>238829672.13319567</v>
      </c>
      <c r="M62" s="549">
        <v>1624626.504</v>
      </c>
      <c r="N62" s="532"/>
      <c r="O62" s="532"/>
      <c r="P62" s="532">
        <v>1461949.972</v>
      </c>
      <c r="Q62" s="432">
        <f>SUM(M62:P62)</f>
        <v>3086576.476</v>
      </c>
      <c r="R62" s="543">
        <v>264378.96</v>
      </c>
      <c r="S62" s="473">
        <f t="shared" si="14"/>
        <v>242180627.56919566</v>
      </c>
      <c r="T62" s="543">
        <v>924824.74</v>
      </c>
      <c r="U62" s="334">
        <f t="shared" si="15"/>
        <v>243105452.30919567</v>
      </c>
      <c r="V62" s="371"/>
      <c r="W62" s="371">
        <f t="shared" si="13"/>
        <v>-243105452.30919567</v>
      </c>
    </row>
    <row r="63" spans="1:23" ht="24.75" customHeight="1">
      <c r="A63" s="84"/>
      <c r="B63" s="529"/>
      <c r="C63" s="529"/>
      <c r="D63" s="530"/>
      <c r="E63" s="531"/>
      <c r="F63" s="532"/>
      <c r="G63" s="531"/>
      <c r="H63" s="535"/>
      <c r="I63" s="535"/>
      <c r="J63" s="532"/>
      <c r="K63" s="531"/>
      <c r="L63" s="430"/>
      <c r="M63" s="532"/>
      <c r="N63" s="12"/>
      <c r="O63" s="532"/>
      <c r="P63" s="532"/>
      <c r="Q63" s="432"/>
      <c r="R63" s="543"/>
      <c r="S63" s="473">
        <f t="shared" si="14"/>
        <v>0</v>
      </c>
      <c r="T63" s="543"/>
      <c r="U63" s="334">
        <f t="shared" si="15"/>
        <v>0</v>
      </c>
      <c r="V63" s="371"/>
      <c r="W63" s="371">
        <f t="shared" si="13"/>
        <v>0</v>
      </c>
    </row>
    <row r="64" spans="1:23" ht="24.75" customHeight="1">
      <c r="A64" s="84" t="s">
        <v>94</v>
      </c>
      <c r="B64" s="529">
        <v>55077744.91716044</v>
      </c>
      <c r="C64" s="529">
        <v>4110165.7850114</v>
      </c>
      <c r="D64" s="530">
        <v>59187910.70217184</v>
      </c>
      <c r="E64" s="531">
        <v>14289649.412499001</v>
      </c>
      <c r="F64" s="532">
        <v>41047434.62843851</v>
      </c>
      <c r="G64" s="531">
        <v>3104405.5422051996</v>
      </c>
      <c r="H64" s="535"/>
      <c r="I64" s="535">
        <v>43160275.5955875</v>
      </c>
      <c r="J64" s="532">
        <v>0</v>
      </c>
      <c r="K64" s="531">
        <v>0</v>
      </c>
      <c r="L64" s="430">
        <f>SUM(D64:K64)</f>
        <v>160789675.88090205</v>
      </c>
      <c r="M64" s="532"/>
      <c r="N64" s="532">
        <v>952884.517</v>
      </c>
      <c r="O64" s="532"/>
      <c r="P64" s="545">
        <v>6541320.948</v>
      </c>
      <c r="Q64" s="432">
        <f>SUM(M64:P64)</f>
        <v>7494205.465</v>
      </c>
      <c r="R64" s="543">
        <v>51559358.906</v>
      </c>
      <c r="S64" s="473">
        <f t="shared" si="14"/>
        <v>219843240.25190204</v>
      </c>
      <c r="T64" s="543">
        <v>1461343.374</v>
      </c>
      <c r="U64" s="334">
        <f t="shared" si="15"/>
        <v>221304583.62590206</v>
      </c>
      <c r="V64" s="371"/>
      <c r="W64" s="371">
        <f t="shared" si="13"/>
        <v>-221304583.62590206</v>
      </c>
    </row>
    <row r="65" spans="1:23" ht="24.75" customHeight="1">
      <c r="A65" s="84"/>
      <c r="B65" s="529"/>
      <c r="C65" s="529"/>
      <c r="D65" s="530"/>
      <c r="E65" s="531"/>
      <c r="F65" s="532"/>
      <c r="G65" s="531"/>
      <c r="H65" s="535"/>
      <c r="I65" s="535"/>
      <c r="J65" s="532"/>
      <c r="K65" s="531"/>
      <c r="L65" s="430"/>
      <c r="M65" s="532"/>
      <c r="N65" s="532"/>
      <c r="O65" s="532"/>
      <c r="P65" s="543"/>
      <c r="Q65" s="432"/>
      <c r="R65" s="543"/>
      <c r="S65" s="473">
        <f t="shared" si="14"/>
        <v>0</v>
      </c>
      <c r="T65" s="543"/>
      <c r="U65" s="334">
        <f t="shared" si="15"/>
        <v>0</v>
      </c>
      <c r="V65" s="371"/>
      <c r="W65" s="371">
        <f t="shared" si="13"/>
        <v>0</v>
      </c>
    </row>
    <row r="66" spans="1:23" ht="24.75" customHeight="1">
      <c r="A66" s="84" t="s">
        <v>95</v>
      </c>
      <c r="B66" s="529">
        <v>49654769.10363585</v>
      </c>
      <c r="C66" s="529">
        <v>3303231.7094230005</v>
      </c>
      <c r="D66" s="530">
        <v>52958000.813058846</v>
      </c>
      <c r="E66" s="531">
        <v>46630939.119987555</v>
      </c>
      <c r="F66" s="532">
        <v>119106917.65779041</v>
      </c>
      <c r="G66" s="531">
        <v>3161514.2693899996</v>
      </c>
      <c r="H66" s="535"/>
      <c r="I66" s="535">
        <v>46602847.17915215</v>
      </c>
      <c r="J66" s="532">
        <v>0</v>
      </c>
      <c r="K66" s="531">
        <v>0</v>
      </c>
      <c r="L66" s="430">
        <f>SUM(D66:K66)</f>
        <v>268460219.03937894</v>
      </c>
      <c r="M66" s="532"/>
      <c r="N66" s="532">
        <v>333530.1</v>
      </c>
      <c r="O66" s="532"/>
      <c r="P66" s="543">
        <v>5691659.658</v>
      </c>
      <c r="Q66" s="432">
        <f>SUM(M66:P66)</f>
        <v>6025189.757999999</v>
      </c>
      <c r="R66" s="543">
        <v>12530513.335</v>
      </c>
      <c r="S66" s="473">
        <f t="shared" si="14"/>
        <v>287015922.13237894</v>
      </c>
      <c r="T66" s="543">
        <v>966973.968</v>
      </c>
      <c r="U66" s="334">
        <f t="shared" si="15"/>
        <v>287982896.10037893</v>
      </c>
      <c r="V66" s="371"/>
      <c r="W66" s="371">
        <f t="shared" si="13"/>
        <v>-287982896.10037893</v>
      </c>
    </row>
    <row r="67" spans="1:23" ht="24.75" customHeight="1">
      <c r="A67" s="84"/>
      <c r="B67" s="529"/>
      <c r="C67" s="529"/>
      <c r="D67" s="530"/>
      <c r="E67" s="531"/>
      <c r="F67" s="532"/>
      <c r="G67" s="531"/>
      <c r="H67" s="532"/>
      <c r="I67" s="535"/>
      <c r="J67" s="532"/>
      <c r="K67" s="531"/>
      <c r="L67" s="430">
        <f>SUM(D67:K67)</f>
        <v>0</v>
      </c>
      <c r="M67" s="532"/>
      <c r="N67" s="532"/>
      <c r="O67" s="532"/>
      <c r="P67" s="543"/>
      <c r="Q67" s="432">
        <f aca="true" t="shared" si="16" ref="Q67:Q78">SUM(M67:P67)</f>
        <v>0</v>
      </c>
      <c r="R67" s="543"/>
      <c r="S67" s="473">
        <f t="shared" si="14"/>
        <v>0</v>
      </c>
      <c r="T67" s="543"/>
      <c r="U67" s="334">
        <f t="shared" si="15"/>
        <v>0</v>
      </c>
      <c r="V67" s="371"/>
      <c r="W67" s="371">
        <f t="shared" si="13"/>
        <v>0</v>
      </c>
    </row>
    <row r="68" spans="1:23" ht="24.75" customHeight="1">
      <c r="A68" s="84" t="s">
        <v>96</v>
      </c>
      <c r="B68" s="529">
        <v>46263718.9879325</v>
      </c>
      <c r="C68" s="529">
        <v>1988543.0915075003</v>
      </c>
      <c r="D68" s="530">
        <v>48252262.079440005</v>
      </c>
      <c r="E68" s="531">
        <v>42900125.20095363</v>
      </c>
      <c r="F68" s="532">
        <v>59468090.398295976</v>
      </c>
      <c r="G68" s="531">
        <v>5300357.996395501</v>
      </c>
      <c r="H68" s="535"/>
      <c r="I68" s="535">
        <v>64413558.69970759</v>
      </c>
      <c r="J68" s="532">
        <v>0</v>
      </c>
      <c r="K68" s="531">
        <v>0</v>
      </c>
      <c r="L68" s="430">
        <f>SUM(D68:K68)</f>
        <v>220334394.3747927</v>
      </c>
      <c r="M68" s="532"/>
      <c r="N68" s="532">
        <v>1179831.375</v>
      </c>
      <c r="O68" s="532"/>
      <c r="P68" s="532">
        <v>2313554</v>
      </c>
      <c r="Q68" s="432">
        <f t="shared" si="16"/>
        <v>3493385.375</v>
      </c>
      <c r="R68" s="543">
        <v>49135545.047</v>
      </c>
      <c r="S68" s="473">
        <f t="shared" si="14"/>
        <v>272963324.7967927</v>
      </c>
      <c r="T68" s="543">
        <v>987588.476</v>
      </c>
      <c r="U68" s="334">
        <f t="shared" si="15"/>
        <v>273950913.2727927</v>
      </c>
      <c r="V68" s="371"/>
      <c r="W68" s="371">
        <f t="shared" si="13"/>
        <v>-273950913.2727927</v>
      </c>
    </row>
    <row r="69" spans="1:23" ht="24.75" customHeight="1">
      <c r="A69" s="84"/>
      <c r="B69" s="529"/>
      <c r="C69" s="529"/>
      <c r="D69" s="530"/>
      <c r="E69" s="531"/>
      <c r="F69" s="532"/>
      <c r="G69" s="531"/>
      <c r="H69" s="532"/>
      <c r="I69" s="535"/>
      <c r="J69" s="532"/>
      <c r="K69" s="531"/>
      <c r="L69" s="430">
        <f aca="true" t="shared" si="17" ref="L69:L78">SUM(D69:K69)</f>
        <v>0</v>
      </c>
      <c r="M69" s="532"/>
      <c r="N69" s="532"/>
      <c r="O69" s="532"/>
      <c r="P69" s="543"/>
      <c r="Q69" s="432">
        <f t="shared" si="16"/>
        <v>0</v>
      </c>
      <c r="R69" s="543"/>
      <c r="S69" s="473">
        <f t="shared" si="14"/>
        <v>0</v>
      </c>
      <c r="T69" s="543"/>
      <c r="U69" s="334">
        <f t="shared" si="15"/>
        <v>0</v>
      </c>
      <c r="V69" s="371"/>
      <c r="W69" s="371">
        <f t="shared" si="13"/>
        <v>0</v>
      </c>
    </row>
    <row r="70" spans="1:23" ht="24.75" customHeight="1">
      <c r="A70" s="84" t="s">
        <v>97</v>
      </c>
      <c r="B70" s="529">
        <v>28663563.788425352</v>
      </c>
      <c r="C70" s="529">
        <v>1884639.0639913</v>
      </c>
      <c r="D70" s="530">
        <v>30548202.852416653</v>
      </c>
      <c r="E70" s="531">
        <v>41413092.3534499</v>
      </c>
      <c r="F70" s="532"/>
      <c r="G70" s="531">
        <v>2675443.6696089</v>
      </c>
      <c r="H70" s="532">
        <v>13950477.686691001</v>
      </c>
      <c r="I70" s="535">
        <v>44593237.24777319</v>
      </c>
      <c r="J70" s="532">
        <v>0</v>
      </c>
      <c r="K70" s="531">
        <v>0</v>
      </c>
      <c r="L70" s="430">
        <f t="shared" si="17"/>
        <v>133180453.80993965</v>
      </c>
      <c r="M70" s="532"/>
      <c r="N70" s="532">
        <v>6787341</v>
      </c>
      <c r="O70" s="532"/>
      <c r="P70" s="532">
        <v>4397771.896</v>
      </c>
      <c r="Q70" s="432">
        <f t="shared" si="16"/>
        <v>11185112.896</v>
      </c>
      <c r="R70" s="543">
        <v>29553362.36</v>
      </c>
      <c r="S70" s="473">
        <f t="shared" si="14"/>
        <v>173918929.06593966</v>
      </c>
      <c r="T70" s="543">
        <v>1188978.757</v>
      </c>
      <c r="U70" s="334">
        <f t="shared" si="15"/>
        <v>175107907.82293966</v>
      </c>
      <c r="V70" s="371"/>
      <c r="W70" s="371">
        <f t="shared" si="13"/>
        <v>-175107907.82293966</v>
      </c>
    </row>
    <row r="71" spans="1:23" ht="24.75" customHeight="1">
      <c r="A71" s="84"/>
      <c r="B71" s="529"/>
      <c r="C71" s="529"/>
      <c r="D71" s="530"/>
      <c r="E71" s="531"/>
      <c r="F71" s="532"/>
      <c r="G71" s="531"/>
      <c r="H71" s="532"/>
      <c r="I71" s="535"/>
      <c r="J71" s="532"/>
      <c r="K71" s="531"/>
      <c r="L71" s="430">
        <f t="shared" si="17"/>
        <v>0</v>
      </c>
      <c r="M71" s="532"/>
      <c r="N71" s="532"/>
      <c r="O71" s="532"/>
      <c r="P71" s="532"/>
      <c r="Q71" s="432">
        <f t="shared" si="16"/>
        <v>0</v>
      </c>
      <c r="R71" s="543"/>
      <c r="S71" s="473">
        <f t="shared" si="14"/>
        <v>0</v>
      </c>
      <c r="T71" s="543"/>
      <c r="U71" s="334">
        <f t="shared" si="15"/>
        <v>0</v>
      </c>
      <c r="V71" s="371"/>
      <c r="W71" s="371">
        <f t="shared" si="13"/>
        <v>0</v>
      </c>
    </row>
    <row r="72" spans="1:23" ht="24.75" customHeight="1">
      <c r="A72" s="84" t="s">
        <v>98</v>
      </c>
      <c r="B72" s="529">
        <v>70958761.85907629</v>
      </c>
      <c r="C72" s="529">
        <v>3854219.0831275005</v>
      </c>
      <c r="D72" s="530">
        <v>74812980.94220379</v>
      </c>
      <c r="E72" s="531">
        <v>32003590.408650454</v>
      </c>
      <c r="F72" s="532">
        <v>181437415.83679536</v>
      </c>
      <c r="G72" s="531">
        <v>1580261.8900150002</v>
      </c>
      <c r="H72" s="532">
        <v>0</v>
      </c>
      <c r="I72" s="535">
        <v>81161409.9877531</v>
      </c>
      <c r="J72" s="532">
        <v>0</v>
      </c>
      <c r="K72" s="531">
        <v>0</v>
      </c>
      <c r="L72" s="430">
        <f t="shared" si="17"/>
        <v>370995659.0654177</v>
      </c>
      <c r="M72" s="532"/>
      <c r="N72" s="532">
        <v>24425485.15</v>
      </c>
      <c r="O72" s="532"/>
      <c r="P72" s="532">
        <v>12287198.233</v>
      </c>
      <c r="Q72" s="432">
        <f t="shared" si="16"/>
        <v>36712683.383</v>
      </c>
      <c r="R72" s="543">
        <v>31835390.477</v>
      </c>
      <c r="S72" s="473">
        <f t="shared" si="14"/>
        <v>439543732.9254177</v>
      </c>
      <c r="T72" s="543">
        <v>1144445.474</v>
      </c>
      <c r="U72" s="334">
        <f t="shared" si="15"/>
        <v>440688178.3994177</v>
      </c>
      <c r="V72" s="371"/>
      <c r="W72" s="371">
        <f t="shared" si="13"/>
        <v>-440688178.3994177</v>
      </c>
    </row>
    <row r="73" spans="1:23" ht="24.75" customHeight="1">
      <c r="A73" s="84"/>
      <c r="B73" s="529"/>
      <c r="C73" s="529"/>
      <c r="D73" s="530"/>
      <c r="E73" s="531"/>
      <c r="F73" s="532"/>
      <c r="G73" s="531"/>
      <c r="H73" s="532"/>
      <c r="I73" s="535"/>
      <c r="J73" s="532">
        <v>0</v>
      </c>
      <c r="K73" s="531"/>
      <c r="L73" s="430">
        <f t="shared" si="17"/>
        <v>0</v>
      </c>
      <c r="M73" s="532"/>
      <c r="N73" s="532"/>
      <c r="O73" s="532"/>
      <c r="P73" s="543"/>
      <c r="Q73" s="432">
        <f t="shared" si="16"/>
        <v>0</v>
      </c>
      <c r="R73" s="543"/>
      <c r="S73" s="473">
        <f t="shared" si="14"/>
        <v>0</v>
      </c>
      <c r="T73" s="543"/>
      <c r="U73" s="334">
        <f t="shared" si="15"/>
        <v>0</v>
      </c>
      <c r="V73" s="371"/>
      <c r="W73" s="371">
        <f t="shared" si="13"/>
        <v>0</v>
      </c>
    </row>
    <row r="74" spans="1:23" ht="24.75" customHeight="1">
      <c r="A74" s="84" t="s">
        <v>99</v>
      </c>
      <c r="B74" s="529">
        <v>83106205.94988899</v>
      </c>
      <c r="C74" s="529">
        <v>4690648.41460915</v>
      </c>
      <c r="D74" s="530">
        <v>87796854.36449814</v>
      </c>
      <c r="E74" s="532">
        <v>28592354.30665376</v>
      </c>
      <c r="F74" s="532">
        <v>104097672.31967503</v>
      </c>
      <c r="G74" s="531">
        <v>9771576.33272</v>
      </c>
      <c r="H74" s="532">
        <v>11981698.410181822</v>
      </c>
      <c r="I74" s="535">
        <v>42855995.80735825</v>
      </c>
      <c r="J74" s="532">
        <v>0</v>
      </c>
      <c r="K74" s="531">
        <v>0</v>
      </c>
      <c r="L74" s="430">
        <f t="shared" si="17"/>
        <v>285096151.54108703</v>
      </c>
      <c r="M74" s="532"/>
      <c r="N74" s="532">
        <v>10018770.3</v>
      </c>
      <c r="O74" s="532"/>
      <c r="P74" s="532">
        <v>7371263.357</v>
      </c>
      <c r="Q74" s="432">
        <f t="shared" si="16"/>
        <v>17390033.657</v>
      </c>
      <c r="R74" s="543">
        <v>65401730.736</v>
      </c>
      <c r="S74" s="473">
        <f t="shared" si="14"/>
        <v>367887915.93408704</v>
      </c>
      <c r="T74" s="543">
        <v>1461229.547</v>
      </c>
      <c r="U74" s="334">
        <f t="shared" si="15"/>
        <v>369349145.481087</v>
      </c>
      <c r="V74" s="371"/>
      <c r="W74" s="371">
        <f t="shared" si="13"/>
        <v>-369349145.481087</v>
      </c>
    </row>
    <row r="75" spans="1:23" ht="24.75" customHeight="1">
      <c r="A75" s="84"/>
      <c r="B75" s="529"/>
      <c r="C75" s="529"/>
      <c r="D75" s="530"/>
      <c r="E75" s="531"/>
      <c r="F75" s="532"/>
      <c r="G75" s="531"/>
      <c r="H75" s="532"/>
      <c r="I75" s="535"/>
      <c r="J75" s="532"/>
      <c r="K75" s="531"/>
      <c r="L75" s="430">
        <f t="shared" si="17"/>
        <v>0</v>
      </c>
      <c r="M75" s="532"/>
      <c r="N75" s="532"/>
      <c r="O75" s="532"/>
      <c r="P75" s="543"/>
      <c r="Q75" s="432">
        <f t="shared" si="16"/>
        <v>0</v>
      </c>
      <c r="R75" s="543"/>
      <c r="S75" s="473">
        <f t="shared" si="14"/>
        <v>0</v>
      </c>
      <c r="T75" s="543"/>
      <c r="U75" s="334">
        <f t="shared" si="15"/>
        <v>0</v>
      </c>
      <c r="V75" s="371"/>
      <c r="W75" s="371">
        <f t="shared" si="13"/>
        <v>0</v>
      </c>
    </row>
    <row r="76" spans="1:23" ht="24.75" customHeight="1">
      <c r="A76" s="84" t="s">
        <v>100</v>
      </c>
      <c r="B76" s="529">
        <v>147067254.71707687</v>
      </c>
      <c r="C76" s="529">
        <v>826605.0605586001</v>
      </c>
      <c r="D76" s="530">
        <v>147893859.77763546</v>
      </c>
      <c r="E76" s="531">
        <v>39419431.28439371</v>
      </c>
      <c r="F76" s="532">
        <v>95404169.93929127</v>
      </c>
      <c r="G76" s="531">
        <v>2569466.3054899997</v>
      </c>
      <c r="H76" s="532">
        <v>4834931.450974539</v>
      </c>
      <c r="I76" s="535">
        <v>0</v>
      </c>
      <c r="J76" s="532">
        <v>0</v>
      </c>
      <c r="K76" s="531">
        <v>0</v>
      </c>
      <c r="L76" s="430">
        <f t="shared" si="17"/>
        <v>290121858.757785</v>
      </c>
      <c r="M76" s="532"/>
      <c r="N76" s="544">
        <v>12613495.832</v>
      </c>
      <c r="O76" s="544"/>
      <c r="P76" s="544">
        <v>9052998.157</v>
      </c>
      <c r="Q76" s="432">
        <f t="shared" si="16"/>
        <v>21666493.989</v>
      </c>
      <c r="R76" s="545">
        <v>67584119.588</v>
      </c>
      <c r="S76" s="473">
        <f t="shared" si="14"/>
        <v>379372472.334785</v>
      </c>
      <c r="T76" s="545">
        <v>1508416.432</v>
      </c>
      <c r="U76" s="334">
        <f t="shared" si="15"/>
        <v>380880888.76678497</v>
      </c>
      <c r="V76" s="371"/>
      <c r="W76" s="371">
        <f t="shared" si="13"/>
        <v>-380880888.76678497</v>
      </c>
    </row>
    <row r="77" spans="1:23" ht="24.75" customHeight="1">
      <c r="A77" s="84"/>
      <c r="B77" s="529"/>
      <c r="C77" s="529"/>
      <c r="D77" s="530"/>
      <c r="E77" s="531"/>
      <c r="F77" s="532"/>
      <c r="G77" s="531"/>
      <c r="H77" s="532"/>
      <c r="I77" s="535"/>
      <c r="J77" s="532"/>
      <c r="K77" s="531"/>
      <c r="L77" s="430">
        <f t="shared" si="17"/>
        <v>0</v>
      </c>
      <c r="M77" s="532"/>
      <c r="N77" s="532"/>
      <c r="O77" s="532"/>
      <c r="P77" s="543"/>
      <c r="Q77" s="432">
        <f t="shared" si="16"/>
        <v>0</v>
      </c>
      <c r="R77" s="543"/>
      <c r="S77" s="473">
        <f t="shared" si="14"/>
        <v>0</v>
      </c>
      <c r="T77" s="543"/>
      <c r="U77" s="334">
        <f t="shared" si="15"/>
        <v>0</v>
      </c>
      <c r="V77" s="371"/>
      <c r="W77" s="371">
        <f t="shared" si="13"/>
        <v>0</v>
      </c>
    </row>
    <row r="78" spans="1:23" ht="24.75" customHeight="1">
      <c r="A78" s="84" t="s">
        <v>101</v>
      </c>
      <c r="B78" s="537">
        <v>95034718.93148205</v>
      </c>
      <c r="C78" s="537">
        <v>6249648.857573</v>
      </c>
      <c r="D78" s="530">
        <v>101284367.78905505</v>
      </c>
      <c r="E78" s="531">
        <v>43368022.12812971</v>
      </c>
      <c r="F78" s="532">
        <v>65092518.97296073</v>
      </c>
      <c r="G78" s="536">
        <v>5425751.83653</v>
      </c>
      <c r="H78" s="532">
        <v>3781801.2967796386</v>
      </c>
      <c r="I78" s="535">
        <v>0</v>
      </c>
      <c r="J78" s="532"/>
      <c r="K78" s="531"/>
      <c r="L78" s="430">
        <f t="shared" si="17"/>
        <v>218952462.02345514</v>
      </c>
      <c r="M78" s="532"/>
      <c r="N78" s="544">
        <v>22068496.519</v>
      </c>
      <c r="O78" s="544"/>
      <c r="P78" s="544">
        <v>13414891.055</v>
      </c>
      <c r="Q78" s="432">
        <f t="shared" si="16"/>
        <v>35483387.574</v>
      </c>
      <c r="R78" s="545">
        <v>448007307.763</v>
      </c>
      <c r="S78" s="473">
        <f t="shared" si="14"/>
        <v>702443157.3604552</v>
      </c>
      <c r="T78" s="545">
        <v>1350913.341</v>
      </c>
      <c r="U78" s="334">
        <f t="shared" si="15"/>
        <v>703794070.7014551</v>
      </c>
      <c r="V78" s="371"/>
      <c r="W78" s="371">
        <f t="shared" si="13"/>
        <v>-703794070.7014551</v>
      </c>
    </row>
    <row r="79" spans="1:21" ht="24.75" customHeight="1">
      <c r="A79" s="84"/>
      <c r="B79" s="327"/>
      <c r="C79" s="327"/>
      <c r="D79" s="328"/>
      <c r="E79" s="329"/>
      <c r="F79" s="336"/>
      <c r="G79" s="329"/>
      <c r="H79" s="331"/>
      <c r="I79" s="330"/>
      <c r="J79" s="331"/>
      <c r="K79" s="329"/>
      <c r="L79" s="331"/>
      <c r="M79" s="331"/>
      <c r="N79" s="105"/>
      <c r="O79" s="331"/>
      <c r="P79" s="331"/>
      <c r="Q79" s="332"/>
      <c r="R79" s="333"/>
      <c r="S79" s="333"/>
      <c r="T79" s="333"/>
      <c r="U79" s="334"/>
    </row>
    <row r="80" spans="1:21" ht="24.75" customHeight="1">
      <c r="A80" s="84"/>
      <c r="B80" s="327"/>
      <c r="C80" s="327"/>
      <c r="D80" s="328"/>
      <c r="E80" s="329"/>
      <c r="F80" s="331"/>
      <c r="G80" s="337"/>
      <c r="H80" s="330"/>
      <c r="I80" s="330"/>
      <c r="J80" s="331"/>
      <c r="K80" s="329"/>
      <c r="L80" s="331"/>
      <c r="M80" s="331"/>
      <c r="N80" s="329"/>
      <c r="O80" s="331"/>
      <c r="P80" s="331"/>
      <c r="Q80" s="332"/>
      <c r="R80" s="333"/>
      <c r="S80" s="333"/>
      <c r="T80" s="333"/>
      <c r="U80" s="334"/>
    </row>
    <row r="81" spans="1:21" ht="24.75" customHeight="1">
      <c r="A81" s="84" t="s">
        <v>102</v>
      </c>
      <c r="B81" s="328">
        <f>SUM(B56:B60)</f>
        <v>187449751.4717704</v>
      </c>
      <c r="C81" s="328">
        <f aca="true" t="shared" si="18" ref="C81:U81">SUM(C56:C60)</f>
        <v>11150177.2410217</v>
      </c>
      <c r="D81" s="328">
        <f t="shared" si="18"/>
        <v>198599928.7127921</v>
      </c>
      <c r="E81" s="328">
        <f t="shared" si="18"/>
        <v>111776056.93986261</v>
      </c>
      <c r="F81" s="328">
        <f t="shared" si="18"/>
        <v>115640628.75010142</v>
      </c>
      <c r="G81" s="328">
        <f t="shared" si="18"/>
        <v>3186364.3583500003</v>
      </c>
      <c r="H81" s="328">
        <f t="shared" si="18"/>
        <v>28264354.64163957</v>
      </c>
      <c r="I81" s="328">
        <f t="shared" si="18"/>
        <v>528165844.81575906</v>
      </c>
      <c r="J81" s="328">
        <f t="shared" si="18"/>
        <v>0</v>
      </c>
      <c r="K81" s="328">
        <f t="shared" si="18"/>
        <v>0</v>
      </c>
      <c r="L81" s="328">
        <f t="shared" si="18"/>
        <v>985633178.2185049</v>
      </c>
      <c r="M81" s="328">
        <f t="shared" si="18"/>
        <v>1576800</v>
      </c>
      <c r="N81" s="328">
        <f t="shared" si="18"/>
        <v>34913402.521</v>
      </c>
      <c r="O81" s="328">
        <f t="shared" si="18"/>
        <v>0</v>
      </c>
      <c r="P81" s="328">
        <f t="shared" si="18"/>
        <v>7876583.001</v>
      </c>
      <c r="Q81" s="328">
        <f t="shared" si="18"/>
        <v>44366785.522</v>
      </c>
      <c r="R81" s="328">
        <f t="shared" si="18"/>
        <v>43981493.344</v>
      </c>
      <c r="S81" s="328">
        <f t="shared" si="18"/>
        <v>1073981457.0845048</v>
      </c>
      <c r="T81" s="328">
        <f t="shared" si="18"/>
        <v>3674288.4480000003</v>
      </c>
      <c r="U81" s="328">
        <f t="shared" si="18"/>
        <v>1077655745.5325048</v>
      </c>
    </row>
    <row r="82" spans="1:21" ht="24.75" customHeight="1">
      <c r="A82" s="84"/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</row>
    <row r="83" spans="1:21" ht="24.75" customHeight="1">
      <c r="A83" s="84" t="s">
        <v>103</v>
      </c>
      <c r="B83" s="328">
        <f>SUM(B62:B66)</f>
        <v>149642790.30103138</v>
      </c>
      <c r="C83" s="328">
        <f aca="true" t="shared" si="19" ref="C83:U83">SUM(C62:C66)</f>
        <v>10080522.16173215</v>
      </c>
      <c r="D83" s="328">
        <f t="shared" si="19"/>
        <v>159723312.46276352</v>
      </c>
      <c r="E83" s="328">
        <f t="shared" si="19"/>
        <v>102975864.71185386</v>
      </c>
      <c r="F83" s="328">
        <f t="shared" si="19"/>
        <v>203088035.35482717</v>
      </c>
      <c r="G83" s="328">
        <f t="shared" si="19"/>
        <v>6506693.4008051995</v>
      </c>
      <c r="H83" s="328">
        <f t="shared" si="19"/>
        <v>0</v>
      </c>
      <c r="I83" s="328">
        <f t="shared" si="19"/>
        <v>195785661.12322697</v>
      </c>
      <c r="J83" s="328">
        <f t="shared" si="19"/>
        <v>0</v>
      </c>
      <c r="K83" s="328">
        <f t="shared" si="19"/>
        <v>0</v>
      </c>
      <c r="L83" s="328">
        <f t="shared" si="19"/>
        <v>668079567.0534766</v>
      </c>
      <c r="M83" s="328">
        <f t="shared" si="19"/>
        <v>1624626.504</v>
      </c>
      <c r="N83" s="328">
        <f t="shared" si="19"/>
        <v>1286414.617</v>
      </c>
      <c r="O83" s="328">
        <f t="shared" si="19"/>
        <v>0</v>
      </c>
      <c r="P83" s="328">
        <f t="shared" si="19"/>
        <v>13694930.578</v>
      </c>
      <c r="Q83" s="328">
        <f t="shared" si="19"/>
        <v>16605971.699</v>
      </c>
      <c r="R83" s="328">
        <f t="shared" si="19"/>
        <v>64354251.201000005</v>
      </c>
      <c r="S83" s="328">
        <f t="shared" si="19"/>
        <v>749039789.9534767</v>
      </c>
      <c r="T83" s="328">
        <f t="shared" si="19"/>
        <v>3353142.082</v>
      </c>
      <c r="U83" s="328">
        <f t="shared" si="19"/>
        <v>752392932.0354767</v>
      </c>
    </row>
    <row r="84" spans="1:21" ht="24.75" customHeight="1">
      <c r="A84" s="84"/>
      <c r="B84" s="328"/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</row>
    <row r="85" spans="1:21" ht="24.75" customHeight="1">
      <c r="A85" s="84" t="s">
        <v>104</v>
      </c>
      <c r="B85" s="328">
        <f>SUM(B68:B72)</f>
        <v>145886044.63543415</v>
      </c>
      <c r="C85" s="328">
        <f aca="true" t="shared" si="20" ref="C85:U85">SUM(C68:C72)</f>
        <v>7727401.238626301</v>
      </c>
      <c r="D85" s="328">
        <f t="shared" si="20"/>
        <v>153613445.87406045</v>
      </c>
      <c r="E85" s="328">
        <f t="shared" si="20"/>
        <v>116316807.963054</v>
      </c>
      <c r="F85" s="328">
        <f t="shared" si="20"/>
        <v>240905506.23509133</v>
      </c>
      <c r="G85" s="328">
        <f t="shared" si="20"/>
        <v>9556063.556019401</v>
      </c>
      <c r="H85" s="328">
        <f t="shared" si="20"/>
        <v>13950477.686691001</v>
      </c>
      <c r="I85" s="328">
        <f t="shared" si="20"/>
        <v>190168205.9352339</v>
      </c>
      <c r="J85" s="328">
        <f t="shared" si="20"/>
        <v>0</v>
      </c>
      <c r="K85" s="328">
        <f t="shared" si="20"/>
        <v>0</v>
      </c>
      <c r="L85" s="328">
        <f t="shared" si="20"/>
        <v>724510507.25015</v>
      </c>
      <c r="M85" s="328">
        <f t="shared" si="20"/>
        <v>0</v>
      </c>
      <c r="N85" s="328">
        <f t="shared" si="20"/>
        <v>32392657.525</v>
      </c>
      <c r="O85" s="328">
        <f t="shared" si="20"/>
        <v>0</v>
      </c>
      <c r="P85" s="328">
        <f t="shared" si="20"/>
        <v>18998524.129</v>
      </c>
      <c r="Q85" s="328">
        <f t="shared" si="20"/>
        <v>51391181.654</v>
      </c>
      <c r="R85" s="328">
        <f t="shared" si="20"/>
        <v>110524297.884</v>
      </c>
      <c r="S85" s="328">
        <f t="shared" si="20"/>
        <v>886425986.7881501</v>
      </c>
      <c r="T85" s="328">
        <f t="shared" si="20"/>
        <v>3321012.707</v>
      </c>
      <c r="U85" s="328">
        <f t="shared" si="20"/>
        <v>889746999.4951501</v>
      </c>
    </row>
    <row r="86" spans="1:21" ht="24.75" customHeight="1">
      <c r="A86" s="84"/>
      <c r="B86" s="328"/>
      <c r="C86" s="328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</row>
    <row r="87" spans="1:21" ht="24.75" customHeight="1">
      <c r="A87" s="84" t="s">
        <v>105</v>
      </c>
      <c r="B87" s="328">
        <f>SUM(B74:B78)</f>
        <v>325208179.5984479</v>
      </c>
      <c r="C87" s="328">
        <f aca="true" t="shared" si="21" ref="C87:U87">SUM(C74:C78)</f>
        <v>11766902.33274075</v>
      </c>
      <c r="D87" s="328">
        <f t="shared" si="21"/>
        <v>336975081.93118864</v>
      </c>
      <c r="E87" s="328">
        <f t="shared" si="21"/>
        <v>111379807.71917719</v>
      </c>
      <c r="F87" s="328">
        <f t="shared" si="21"/>
        <v>264594361.23192704</v>
      </c>
      <c r="G87" s="328">
        <f t="shared" si="21"/>
        <v>17766794.47474</v>
      </c>
      <c r="H87" s="328">
        <f t="shared" si="21"/>
        <v>20598431.157936</v>
      </c>
      <c r="I87" s="328">
        <f t="shared" si="21"/>
        <v>42855995.80735825</v>
      </c>
      <c r="J87" s="328">
        <f t="shared" si="21"/>
        <v>0</v>
      </c>
      <c r="K87" s="328">
        <f t="shared" si="21"/>
        <v>0</v>
      </c>
      <c r="L87" s="328">
        <f t="shared" si="21"/>
        <v>794170472.3223271</v>
      </c>
      <c r="M87" s="328">
        <f t="shared" si="21"/>
        <v>0</v>
      </c>
      <c r="N87" s="328">
        <f t="shared" si="21"/>
        <v>44700762.651</v>
      </c>
      <c r="O87" s="328">
        <f t="shared" si="21"/>
        <v>0</v>
      </c>
      <c r="P87" s="328">
        <f t="shared" si="21"/>
        <v>29839152.569</v>
      </c>
      <c r="Q87" s="328">
        <f t="shared" si="21"/>
        <v>74539915.22</v>
      </c>
      <c r="R87" s="328">
        <f t="shared" si="21"/>
        <v>580993158.087</v>
      </c>
      <c r="S87" s="328">
        <f t="shared" si="21"/>
        <v>1449703545.6293273</v>
      </c>
      <c r="T87" s="328">
        <f t="shared" si="21"/>
        <v>4320559.32</v>
      </c>
      <c r="U87" s="328">
        <f t="shared" si="21"/>
        <v>1454024104.949327</v>
      </c>
    </row>
    <row r="88" spans="1:21" ht="24.75" customHeight="1">
      <c r="A88" s="84"/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</row>
    <row r="89" spans="1:21" ht="24.75" customHeight="1">
      <c r="A89" s="84"/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</row>
    <row r="90" spans="1:55" s="372" customFormat="1" ht="24.75" customHeight="1">
      <c r="A90" s="84" t="s">
        <v>106</v>
      </c>
      <c r="B90" s="328">
        <f>SUM(B81:B83)</f>
        <v>337092541.77280176</v>
      </c>
      <c r="C90" s="328">
        <f aca="true" t="shared" si="22" ref="C90:T90">SUM(C81:C83)</f>
        <v>21230699.402753852</v>
      </c>
      <c r="D90" s="328">
        <f t="shared" si="22"/>
        <v>358323241.1755556</v>
      </c>
      <c r="E90" s="328">
        <f t="shared" si="22"/>
        <v>214751921.65171647</v>
      </c>
      <c r="F90" s="328">
        <f t="shared" si="22"/>
        <v>318728664.1049286</v>
      </c>
      <c r="G90" s="328">
        <f t="shared" si="22"/>
        <v>9693057.759155199</v>
      </c>
      <c r="H90" s="328">
        <f t="shared" si="22"/>
        <v>28264354.64163957</v>
      </c>
      <c r="I90" s="328">
        <f t="shared" si="22"/>
        <v>723951505.9389861</v>
      </c>
      <c r="J90" s="328">
        <f t="shared" si="22"/>
        <v>0</v>
      </c>
      <c r="K90" s="328">
        <f t="shared" si="22"/>
        <v>0</v>
      </c>
      <c r="L90" s="328">
        <f t="shared" si="22"/>
        <v>1653712745.2719815</v>
      </c>
      <c r="M90" s="328">
        <f t="shared" si="22"/>
        <v>3201426.5039999997</v>
      </c>
      <c r="N90" s="328">
        <f t="shared" si="22"/>
        <v>36199817.138</v>
      </c>
      <c r="O90" s="328">
        <f t="shared" si="22"/>
        <v>0</v>
      </c>
      <c r="P90" s="328">
        <f t="shared" si="22"/>
        <v>21571513.579</v>
      </c>
      <c r="Q90" s="328">
        <f t="shared" si="22"/>
        <v>60972757.221</v>
      </c>
      <c r="R90" s="328">
        <f t="shared" si="22"/>
        <v>108335744.545</v>
      </c>
      <c r="S90" s="328">
        <f t="shared" si="22"/>
        <v>1823021247.0379815</v>
      </c>
      <c r="T90" s="328">
        <f t="shared" si="22"/>
        <v>7027430.53</v>
      </c>
      <c r="U90" s="328">
        <f>SUM(U81:U83)</f>
        <v>1830048677.5679815</v>
      </c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</row>
    <row r="91" spans="1:55" s="372" customFormat="1" ht="24.75" customHeight="1">
      <c r="A91" s="84"/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</row>
    <row r="92" spans="1:55" s="372" customFormat="1" ht="24.75" customHeight="1">
      <c r="A92" s="84" t="s">
        <v>107</v>
      </c>
      <c r="B92" s="328">
        <f>SUM(B85:B87)</f>
        <v>471094224.23388207</v>
      </c>
      <c r="C92" s="328">
        <f aca="true" t="shared" si="23" ref="C92:U92">SUM(C85:C87)</f>
        <v>19494303.57136705</v>
      </c>
      <c r="D92" s="328">
        <f t="shared" si="23"/>
        <v>490588527.8052491</v>
      </c>
      <c r="E92" s="328">
        <f t="shared" si="23"/>
        <v>227696615.6822312</v>
      </c>
      <c r="F92" s="328">
        <f t="shared" si="23"/>
        <v>505499867.46701837</v>
      </c>
      <c r="G92" s="328">
        <f t="shared" si="23"/>
        <v>27322858.0307594</v>
      </c>
      <c r="H92" s="328">
        <f t="shared" si="23"/>
        <v>34548908.844627</v>
      </c>
      <c r="I92" s="328">
        <f t="shared" si="23"/>
        <v>233024201.74259216</v>
      </c>
      <c r="J92" s="328">
        <f t="shared" si="23"/>
        <v>0</v>
      </c>
      <c r="K92" s="328">
        <f t="shared" si="23"/>
        <v>0</v>
      </c>
      <c r="L92" s="328">
        <f t="shared" si="23"/>
        <v>1518680979.572477</v>
      </c>
      <c r="M92" s="328">
        <f t="shared" si="23"/>
        <v>0</v>
      </c>
      <c r="N92" s="328">
        <f t="shared" si="23"/>
        <v>77093420.176</v>
      </c>
      <c r="O92" s="328">
        <f t="shared" si="23"/>
        <v>0</v>
      </c>
      <c r="P92" s="328">
        <f t="shared" si="23"/>
        <v>48837676.698</v>
      </c>
      <c r="Q92" s="328">
        <f t="shared" si="23"/>
        <v>125931096.874</v>
      </c>
      <c r="R92" s="328">
        <f t="shared" si="23"/>
        <v>691517455.971</v>
      </c>
      <c r="S92" s="328">
        <f t="shared" si="23"/>
        <v>2336129532.4174776</v>
      </c>
      <c r="T92" s="328">
        <f t="shared" si="23"/>
        <v>7641572.027000001</v>
      </c>
      <c r="U92" s="328">
        <f t="shared" si="23"/>
        <v>2343771104.444477</v>
      </c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</row>
    <row r="93" spans="1:21" ht="24.75" customHeight="1">
      <c r="A93" s="84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</row>
    <row r="94" spans="1:21" ht="24.75" customHeight="1">
      <c r="A94" s="84"/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</row>
    <row r="95" spans="1:21" ht="16.5" customHeight="1">
      <c r="A95" s="84" t="s">
        <v>108</v>
      </c>
      <c r="B95" s="328">
        <f>SUM(B90:B92)</f>
        <v>808186766.0066838</v>
      </c>
      <c r="C95" s="328">
        <f aca="true" t="shared" si="24" ref="C95:U95">SUM(C90:C92)</f>
        <v>40725002.9741209</v>
      </c>
      <c r="D95" s="328">
        <f t="shared" si="24"/>
        <v>848911768.9808047</v>
      </c>
      <c r="E95" s="328">
        <f t="shared" si="24"/>
        <v>442448537.33394766</v>
      </c>
      <c r="F95" s="328">
        <f t="shared" si="24"/>
        <v>824228531.571947</v>
      </c>
      <c r="G95" s="328">
        <f t="shared" si="24"/>
        <v>37015915.7899146</v>
      </c>
      <c r="H95" s="328">
        <f t="shared" si="24"/>
        <v>62813263.48626657</v>
      </c>
      <c r="I95" s="328">
        <f t="shared" si="24"/>
        <v>956975707.6815782</v>
      </c>
      <c r="J95" s="328">
        <f t="shared" si="24"/>
        <v>0</v>
      </c>
      <c r="K95" s="328">
        <f t="shared" si="24"/>
        <v>0</v>
      </c>
      <c r="L95" s="328">
        <f t="shared" si="24"/>
        <v>3172393724.8444586</v>
      </c>
      <c r="M95" s="328">
        <f t="shared" si="24"/>
        <v>3201426.5039999997</v>
      </c>
      <c r="N95" s="328">
        <f t="shared" si="24"/>
        <v>113293237.314</v>
      </c>
      <c r="O95" s="328">
        <f t="shared" si="24"/>
        <v>0</v>
      </c>
      <c r="P95" s="328">
        <f t="shared" si="24"/>
        <v>70409190.277</v>
      </c>
      <c r="Q95" s="328">
        <f t="shared" si="24"/>
        <v>186903854.095</v>
      </c>
      <c r="R95" s="328">
        <f t="shared" si="24"/>
        <v>799853200.5159999</v>
      </c>
      <c r="S95" s="328">
        <f t="shared" si="24"/>
        <v>4159150779.455459</v>
      </c>
      <c r="T95" s="328">
        <f t="shared" si="24"/>
        <v>14669002.557</v>
      </c>
      <c r="U95" s="328">
        <f t="shared" si="24"/>
        <v>4173819782.012459</v>
      </c>
    </row>
    <row r="96" spans="1:21" ht="15.75" customHeight="1" thickBot="1">
      <c r="A96" s="115"/>
      <c r="B96" s="338"/>
      <c r="C96" s="338"/>
      <c r="D96" s="339"/>
      <c r="E96" s="340"/>
      <c r="F96" s="341"/>
      <c r="G96" s="340"/>
      <c r="H96" s="342"/>
      <c r="I96" s="342"/>
      <c r="J96" s="341"/>
      <c r="K96" s="340"/>
      <c r="L96" s="340"/>
      <c r="M96" s="341"/>
      <c r="N96" s="340"/>
      <c r="O96" s="341"/>
      <c r="P96" s="341"/>
      <c r="Q96" s="343"/>
      <c r="R96" s="344"/>
      <c r="S96" s="344"/>
      <c r="T96" s="344"/>
      <c r="U96" s="345"/>
    </row>
    <row r="97" ht="18" customHeight="1">
      <c r="A97" s="219" t="s">
        <v>237</v>
      </c>
    </row>
    <row r="98" ht="24.75" customHeight="1">
      <c r="A98" s="91" t="s">
        <v>110</v>
      </c>
    </row>
    <row r="99" spans="1:21" ht="24.75" customHeight="1">
      <c r="A99" s="116" t="s">
        <v>52</v>
      </c>
      <c r="B99" s="117">
        <f aca="true" t="shared" si="25" ref="B99:U99">SUM(B56:B78)-B95</f>
        <v>0</v>
      </c>
      <c r="C99" s="117">
        <f t="shared" si="25"/>
        <v>0</v>
      </c>
      <c r="D99" s="117">
        <f t="shared" si="25"/>
        <v>0</v>
      </c>
      <c r="E99" s="117">
        <f t="shared" si="25"/>
        <v>0</v>
      </c>
      <c r="F99" s="117">
        <f t="shared" si="25"/>
        <v>0</v>
      </c>
      <c r="G99" s="117">
        <f t="shared" si="25"/>
        <v>0</v>
      </c>
      <c r="H99" s="117">
        <f t="shared" si="25"/>
        <v>0</v>
      </c>
      <c r="I99" s="117">
        <f t="shared" si="25"/>
        <v>0</v>
      </c>
      <c r="J99" s="117">
        <f t="shared" si="25"/>
        <v>0</v>
      </c>
      <c r="K99" s="117">
        <f t="shared" si="25"/>
        <v>0</v>
      </c>
      <c r="L99" s="117">
        <f t="shared" si="25"/>
        <v>0</v>
      </c>
      <c r="M99" s="117">
        <f t="shared" si="25"/>
        <v>0</v>
      </c>
      <c r="N99" s="117">
        <f t="shared" si="25"/>
        <v>0</v>
      </c>
      <c r="O99" s="117">
        <f t="shared" si="25"/>
        <v>0</v>
      </c>
      <c r="P99" s="117">
        <f t="shared" si="25"/>
        <v>0</v>
      </c>
      <c r="Q99" s="117">
        <f t="shared" si="25"/>
        <v>0</v>
      </c>
      <c r="R99" s="117">
        <f t="shared" si="25"/>
        <v>0</v>
      </c>
      <c r="S99" s="117">
        <f t="shared" si="25"/>
        <v>0</v>
      </c>
      <c r="T99" s="117">
        <f t="shared" si="25"/>
        <v>0</v>
      </c>
      <c r="U99" s="117">
        <f t="shared" si="25"/>
        <v>0</v>
      </c>
    </row>
  </sheetData>
  <sheetProtection/>
  <mergeCells count="8">
    <mergeCell ref="V52:V53"/>
    <mergeCell ref="W52:W53"/>
    <mergeCell ref="A2:U2"/>
    <mergeCell ref="B3:D3"/>
    <mergeCell ref="V3:V4"/>
    <mergeCell ref="W3:W4"/>
    <mergeCell ref="A52:U52"/>
    <mergeCell ref="B53:D53"/>
  </mergeCells>
  <printOptions/>
  <pageMargins left="0.29" right="0.27" top="0.85" bottom="0.51" header="0.5" footer="0.36"/>
  <pageSetup fitToHeight="1" fitToWidth="1" horizontalDpi="600" verticalDpi="600" orientation="landscape" scale="32" r:id="rId3"/>
  <headerFooter alignWithMargins="0">
    <oddFooter>&amp;L&amp;D    &amp;T
*** Provisional&amp;C&amp;F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zoomScale="65" zoomScaleNormal="65" zoomScalePageLayoutView="0" workbookViewId="0" topLeftCell="A31">
      <selection activeCell="K53" sqref="K53"/>
    </sheetView>
  </sheetViews>
  <sheetFormatPr defaultColWidth="9.140625" defaultRowHeight="12.75"/>
  <cols>
    <col min="1" max="1" width="20.140625" style="0" customWidth="1"/>
    <col min="2" max="2" width="18.57421875" style="0" bestFit="1" customWidth="1"/>
    <col min="3" max="3" width="20.421875" style="0" customWidth="1"/>
    <col min="4" max="4" width="17.7109375" style="0" customWidth="1"/>
    <col min="5" max="5" width="21.28125" style="0" customWidth="1"/>
    <col min="6" max="6" width="20.8515625" style="0" bestFit="1" customWidth="1"/>
    <col min="7" max="7" width="19.140625" style="0" customWidth="1"/>
    <col min="8" max="8" width="24.57421875" style="0" customWidth="1"/>
    <col min="9" max="9" width="20.7109375" style="0" customWidth="1"/>
    <col min="10" max="10" width="20.8515625" style="0" bestFit="1" customWidth="1"/>
    <col min="11" max="11" width="22.140625" style="0" customWidth="1"/>
    <col min="12" max="12" width="18.421875" style="0" customWidth="1"/>
    <col min="13" max="13" width="20.28125" style="0" customWidth="1"/>
    <col min="14" max="14" width="14.57421875" style="0" hidden="1" customWidth="1"/>
  </cols>
  <sheetData>
    <row r="1" spans="1:12" ht="45" customHeight="1">
      <c r="A1" s="623" t="s">
        <v>149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5"/>
    </row>
    <row r="2" spans="1:14" ht="16.5">
      <c r="A2" s="137"/>
      <c r="B2" s="119" t="s">
        <v>113</v>
      </c>
      <c r="C2" s="120" t="s">
        <v>114</v>
      </c>
      <c r="D2" s="121" t="s">
        <v>115</v>
      </c>
      <c r="E2" s="120" t="s">
        <v>116</v>
      </c>
      <c r="F2" s="119" t="s">
        <v>117</v>
      </c>
      <c r="G2" s="120" t="s">
        <v>118</v>
      </c>
      <c r="H2" s="119" t="s">
        <v>119</v>
      </c>
      <c r="I2" s="120" t="s">
        <v>120</v>
      </c>
      <c r="J2" s="122" t="s">
        <v>121</v>
      </c>
      <c r="K2" s="123" t="s">
        <v>122</v>
      </c>
      <c r="L2" s="138">
        <v>10</v>
      </c>
      <c r="M2" s="626" t="s">
        <v>150</v>
      </c>
      <c r="N2" s="627" t="s">
        <v>123</v>
      </c>
    </row>
    <row r="3" spans="1:14" ht="15.75">
      <c r="A3" s="139"/>
      <c r="B3" s="124" t="s">
        <v>53</v>
      </c>
      <c r="C3" s="125" t="s">
        <v>53</v>
      </c>
      <c r="D3" s="124" t="s">
        <v>53</v>
      </c>
      <c r="E3" s="125" t="s">
        <v>53</v>
      </c>
      <c r="F3" s="124" t="s">
        <v>53</v>
      </c>
      <c r="G3" s="125" t="s">
        <v>53</v>
      </c>
      <c r="H3" s="124" t="s">
        <v>124</v>
      </c>
      <c r="I3" s="126" t="s">
        <v>125</v>
      </c>
      <c r="J3" s="127" t="s">
        <v>126</v>
      </c>
      <c r="K3" s="126" t="s">
        <v>127</v>
      </c>
      <c r="L3" s="140"/>
      <c r="M3" s="626"/>
      <c r="N3" s="627"/>
    </row>
    <row r="4" spans="1:14" ht="15.75">
      <c r="A4" s="139"/>
      <c r="B4" s="124"/>
      <c r="C4" s="125" t="s">
        <v>128</v>
      </c>
      <c r="D4" s="127" t="s">
        <v>129</v>
      </c>
      <c r="E4" s="126" t="s">
        <v>130</v>
      </c>
      <c r="F4" s="127" t="s">
        <v>131</v>
      </c>
      <c r="G4" s="125" t="s">
        <v>53</v>
      </c>
      <c r="H4" s="127" t="s">
        <v>132</v>
      </c>
      <c r="I4" s="125" t="s">
        <v>133</v>
      </c>
      <c r="J4" s="127" t="s">
        <v>134</v>
      </c>
      <c r="K4" s="126" t="s">
        <v>135</v>
      </c>
      <c r="L4" s="141" t="s">
        <v>136</v>
      </c>
      <c r="M4" s="626"/>
      <c r="N4" s="627"/>
    </row>
    <row r="5" spans="1:14" ht="30.75" customHeight="1">
      <c r="A5" s="142">
        <v>2018</v>
      </c>
      <c r="B5" s="143" t="s">
        <v>137</v>
      </c>
      <c r="C5" s="144" t="s">
        <v>138</v>
      </c>
      <c r="D5" s="128" t="s">
        <v>139</v>
      </c>
      <c r="E5" s="130" t="s">
        <v>140</v>
      </c>
      <c r="F5" s="128" t="s">
        <v>141</v>
      </c>
      <c r="G5" s="130" t="s">
        <v>142</v>
      </c>
      <c r="H5" s="128" t="s">
        <v>143</v>
      </c>
      <c r="I5" s="129" t="s">
        <v>144</v>
      </c>
      <c r="J5" s="128" t="s">
        <v>145</v>
      </c>
      <c r="K5" s="130" t="s">
        <v>146</v>
      </c>
      <c r="L5" s="145" t="s">
        <v>147</v>
      </c>
      <c r="M5" s="626"/>
      <c r="N5" s="627"/>
    </row>
    <row r="6" spans="1:14" ht="16.5">
      <c r="A6" s="146"/>
      <c r="B6" s="3"/>
      <c r="C6" s="147"/>
      <c r="D6" s="147"/>
      <c r="E6" s="147"/>
      <c r="F6" s="147"/>
      <c r="G6" s="147"/>
      <c r="H6" s="147"/>
      <c r="I6" s="147"/>
      <c r="J6" s="147"/>
      <c r="K6" s="147"/>
      <c r="L6" s="241"/>
      <c r="N6" s="148"/>
    </row>
    <row r="7" spans="1:14" ht="16.5">
      <c r="A7" s="139" t="s">
        <v>90</v>
      </c>
      <c r="B7" s="607">
        <v>62337.00151163858</v>
      </c>
      <c r="C7" s="607">
        <v>3148.0358209776905</v>
      </c>
      <c r="D7" s="607">
        <v>4742.629122735912</v>
      </c>
      <c r="E7" s="607">
        <v>21646.845218625593</v>
      </c>
      <c r="F7" s="607">
        <v>465.94807208611127</v>
      </c>
      <c r="G7" s="607">
        <v>4660.195293933297</v>
      </c>
      <c r="H7" s="607">
        <v>9589.875507085533</v>
      </c>
      <c r="I7" s="607">
        <v>24597.136746414133</v>
      </c>
      <c r="J7" s="607">
        <v>1999.2500427705006</v>
      </c>
      <c r="K7" s="607">
        <v>9097.113980004005</v>
      </c>
      <c r="L7" s="243">
        <f>SUM(B7:K7)</f>
        <v>142284.03131627134</v>
      </c>
      <c r="M7" s="149"/>
      <c r="N7" s="136">
        <f aca="true" t="shared" si="0" ref="N7:N13">L7-M7</f>
        <v>142284.03131627134</v>
      </c>
    </row>
    <row r="8" spans="1:14" ht="16.5">
      <c r="A8" s="139"/>
      <c r="B8" s="608"/>
      <c r="C8" s="608"/>
      <c r="D8" s="608"/>
      <c r="E8" s="607"/>
      <c r="F8" s="608"/>
      <c r="G8" s="608"/>
      <c r="H8" s="608"/>
      <c r="I8" s="608"/>
      <c r="J8" s="608"/>
      <c r="K8" s="608"/>
      <c r="L8" s="243"/>
      <c r="M8" s="149"/>
      <c r="N8" s="136">
        <f t="shared" si="0"/>
        <v>0</v>
      </c>
    </row>
    <row r="9" spans="1:14" ht="16.5">
      <c r="A9" s="139" t="s">
        <v>91</v>
      </c>
      <c r="B9" s="607">
        <v>51589.66867404382</v>
      </c>
      <c r="C9" s="607">
        <v>3359.00585968786</v>
      </c>
      <c r="D9" s="607">
        <v>5290.663345798493</v>
      </c>
      <c r="E9" s="607">
        <v>19038.2547477206</v>
      </c>
      <c r="F9" s="607">
        <v>559.3684277635892</v>
      </c>
      <c r="G9" s="607">
        <v>5705.136759873595</v>
      </c>
      <c r="H9" s="607">
        <v>14749.034356228654</v>
      </c>
      <c r="I9" s="607">
        <v>22466.704874929284</v>
      </c>
      <c r="J9" s="607">
        <v>1788.6046342720838</v>
      </c>
      <c r="K9" s="607">
        <v>5120.400907800258</v>
      </c>
      <c r="L9" s="243">
        <f>SUM(B9:K9)</f>
        <v>129666.84258811825</v>
      </c>
      <c r="M9" s="149"/>
      <c r="N9" s="136">
        <f t="shared" si="0"/>
        <v>129666.84258811825</v>
      </c>
    </row>
    <row r="10" spans="1:14" ht="16.5">
      <c r="A10" s="139"/>
      <c r="B10" s="607"/>
      <c r="C10" s="609"/>
      <c r="D10" s="607"/>
      <c r="E10" s="610"/>
      <c r="F10" s="607"/>
      <c r="G10" s="610"/>
      <c r="H10" s="607"/>
      <c r="I10" s="610"/>
      <c r="J10" s="607"/>
      <c r="K10" s="610"/>
      <c r="L10" s="243"/>
      <c r="M10" s="149"/>
      <c r="N10" s="136">
        <f t="shared" si="0"/>
        <v>0</v>
      </c>
    </row>
    <row r="11" spans="1:14" ht="16.5">
      <c r="A11" s="139" t="s">
        <v>92</v>
      </c>
      <c r="B11" s="607">
        <v>20838.512376081773</v>
      </c>
      <c r="C11" s="607">
        <v>2264.3274888799783</v>
      </c>
      <c r="D11" s="607">
        <v>3310.6206942122344</v>
      </c>
      <c r="E11" s="607">
        <v>20197.6629247239</v>
      </c>
      <c r="F11" s="607">
        <v>249.66516129197302</v>
      </c>
      <c r="G11" s="607">
        <v>4557.635443982487</v>
      </c>
      <c r="H11" s="607">
        <v>6687.753958786604</v>
      </c>
      <c r="I11" s="607">
        <v>17078.450008170425</v>
      </c>
      <c r="J11" s="607">
        <v>1207.8170440865035</v>
      </c>
      <c r="K11" s="607">
        <v>9023.58423828109</v>
      </c>
      <c r="L11" s="243">
        <f>SUM(B11:K11)</f>
        <v>85416.02933849698</v>
      </c>
      <c r="M11" s="149"/>
      <c r="N11" s="136">
        <f t="shared" si="0"/>
        <v>85416.02933849698</v>
      </c>
    </row>
    <row r="12" spans="1:14" ht="16.5">
      <c r="A12" s="139"/>
      <c r="B12" s="607"/>
      <c r="C12" s="610"/>
      <c r="D12" s="607"/>
      <c r="E12" s="610"/>
      <c r="F12" s="607"/>
      <c r="G12" s="610"/>
      <c r="H12" s="607"/>
      <c r="I12" s="610"/>
      <c r="J12" s="607"/>
      <c r="K12" s="610"/>
      <c r="L12" s="243"/>
      <c r="M12" s="149"/>
      <c r="N12" s="136">
        <f t="shared" si="0"/>
        <v>0</v>
      </c>
    </row>
    <row r="13" spans="1:14" ht="16.5">
      <c r="A13" s="139" t="s">
        <v>93</v>
      </c>
      <c r="B13" s="607">
        <v>12762.037861078288</v>
      </c>
      <c r="C13" s="607">
        <v>2142.8825884340645</v>
      </c>
      <c r="D13" s="607">
        <v>2931.6380981863394</v>
      </c>
      <c r="E13" s="607">
        <v>39182.59959371736</v>
      </c>
      <c r="F13" s="607">
        <v>614.4739373726411</v>
      </c>
      <c r="G13" s="607">
        <v>2071.648871844823</v>
      </c>
      <c r="H13" s="607">
        <v>11045.993653930262</v>
      </c>
      <c r="I13" s="607">
        <v>14742.19163986935</v>
      </c>
      <c r="J13" s="607">
        <v>1027.874027253388</v>
      </c>
      <c r="K13" s="607">
        <v>5343.4945514367355</v>
      </c>
      <c r="L13" s="243">
        <v>91864.83482312327</v>
      </c>
      <c r="M13" s="150"/>
      <c r="N13" s="136">
        <f t="shared" si="0"/>
        <v>91864.83482312327</v>
      </c>
    </row>
    <row r="14" spans="1:14" ht="16.5">
      <c r="A14" s="139"/>
      <c r="B14" s="521"/>
      <c r="C14" s="524"/>
      <c r="D14" s="521"/>
      <c r="E14" s="524"/>
      <c r="F14" s="521"/>
      <c r="G14" s="524"/>
      <c r="H14" s="521"/>
      <c r="I14" s="524"/>
      <c r="J14" s="521"/>
      <c r="K14" s="524"/>
      <c r="L14" s="243"/>
      <c r="M14" s="149"/>
      <c r="N14" s="136"/>
    </row>
    <row r="15" spans="1:14" ht="16.5">
      <c r="A15" s="139" t="s">
        <v>94</v>
      </c>
      <c r="B15" s="521">
        <v>50321.912890321975</v>
      </c>
      <c r="C15" s="521">
        <v>3375.9170646993057</v>
      </c>
      <c r="D15" s="521">
        <v>327.2726168656565</v>
      </c>
      <c r="E15" s="521">
        <v>17411.947750096988</v>
      </c>
      <c r="F15" s="521">
        <v>403.0362256768312</v>
      </c>
      <c r="G15" s="521">
        <v>2608.402106436155</v>
      </c>
      <c r="H15" s="521">
        <v>7476.918728613595</v>
      </c>
      <c r="I15" s="521">
        <v>24094.309079703748</v>
      </c>
      <c r="J15" s="521">
        <v>2093.5200308410667</v>
      </c>
      <c r="K15" s="521">
        <v>5994.264773474748</v>
      </c>
      <c r="L15" s="243">
        <v>114107.50126673008</v>
      </c>
      <c r="M15" s="150"/>
      <c r="N15" s="136">
        <f>L15-M15</f>
        <v>114107.50126673008</v>
      </c>
    </row>
    <row r="16" spans="1:14" ht="16.5">
      <c r="A16" s="139"/>
      <c r="B16" s="521"/>
      <c r="C16" s="524"/>
      <c r="D16" s="521"/>
      <c r="E16" s="524"/>
      <c r="F16" s="521"/>
      <c r="G16" s="524"/>
      <c r="H16" s="521"/>
      <c r="I16" s="524"/>
      <c r="J16" s="521"/>
      <c r="K16" s="524"/>
      <c r="L16" s="243"/>
      <c r="M16" s="149"/>
      <c r="N16" s="136"/>
    </row>
    <row r="17" spans="1:14" ht="16.5">
      <c r="A17" s="139" t="s">
        <v>95</v>
      </c>
      <c r="B17" s="521">
        <v>37564.68221545027</v>
      </c>
      <c r="C17" s="521">
        <v>2281.3596175466255</v>
      </c>
      <c r="D17" s="521">
        <v>5475.374371027697</v>
      </c>
      <c r="E17" s="521">
        <v>23100.99806872164</v>
      </c>
      <c r="F17" s="521">
        <v>589.2598211013384</v>
      </c>
      <c r="G17" s="521">
        <v>5349.177576146706</v>
      </c>
      <c r="H17" s="521">
        <v>8196.060197448525</v>
      </c>
      <c r="I17" s="521">
        <v>11066.30033020578</v>
      </c>
      <c r="J17" s="521">
        <v>1409.5921509565235</v>
      </c>
      <c r="K17" s="521">
        <v>5811.656133970436</v>
      </c>
      <c r="L17" s="243">
        <v>100844.46048257554</v>
      </c>
      <c r="M17" s="149"/>
      <c r="N17" s="136">
        <f aca="true" t="shared" si="1" ref="N17:N25">L17-M17</f>
        <v>100844.46048257554</v>
      </c>
    </row>
    <row r="18" spans="1:14" ht="16.5">
      <c r="A18" s="139"/>
      <c r="B18" s="518"/>
      <c r="C18" s="526"/>
      <c r="D18" s="518"/>
      <c r="E18" s="526"/>
      <c r="F18" s="518"/>
      <c r="G18" s="526"/>
      <c r="H18" s="518"/>
      <c r="I18" s="526"/>
      <c r="J18" s="518"/>
      <c r="K18" s="526"/>
      <c r="L18" s="243"/>
      <c r="N18" s="136"/>
    </row>
    <row r="19" spans="1:14" ht="16.5">
      <c r="A19" s="139" t="s">
        <v>96</v>
      </c>
      <c r="B19" s="521">
        <v>20580.33405836994</v>
      </c>
      <c r="C19" s="521">
        <v>2963.7217259281188</v>
      </c>
      <c r="D19" s="521">
        <v>2484.5984825036303</v>
      </c>
      <c r="E19" s="521">
        <v>112194.51159460367</v>
      </c>
      <c r="F19" s="521">
        <v>231.67961334046547</v>
      </c>
      <c r="G19" s="521">
        <v>4621.144229601969</v>
      </c>
      <c r="H19" s="521">
        <v>13406.066031416089</v>
      </c>
      <c r="I19" s="521">
        <v>19774.785621085855</v>
      </c>
      <c r="J19" s="521">
        <v>3214.8408415600557</v>
      </c>
      <c r="K19" s="521">
        <v>5748.873210662869</v>
      </c>
      <c r="L19" s="243">
        <f>SUM(B19:K19)</f>
        <v>185220.55540907264</v>
      </c>
      <c r="M19" s="149"/>
      <c r="N19" s="136">
        <f t="shared" si="1"/>
        <v>185220.55540907264</v>
      </c>
    </row>
    <row r="20" spans="1:14" ht="16.5">
      <c r="A20" s="139"/>
      <c r="B20" s="519"/>
      <c r="C20" s="520"/>
      <c r="D20" s="527"/>
      <c r="E20" s="528"/>
      <c r="F20" s="527"/>
      <c r="G20" s="527"/>
      <c r="H20" s="527"/>
      <c r="I20" s="527"/>
      <c r="J20" s="527"/>
      <c r="K20" s="524"/>
      <c r="L20" s="243"/>
      <c r="M20" s="149"/>
      <c r="N20" s="136"/>
    </row>
    <row r="21" spans="1:14" ht="16.5">
      <c r="A21" s="139" t="s">
        <v>97</v>
      </c>
      <c r="B21" s="521">
        <v>39594.69332041102</v>
      </c>
      <c r="C21" s="521">
        <v>2402.8340888109105</v>
      </c>
      <c r="D21" s="521">
        <v>1948.0572382755224</v>
      </c>
      <c r="E21" s="521">
        <v>19065.852828055402</v>
      </c>
      <c r="F21" s="521">
        <v>633.435491422395</v>
      </c>
      <c r="G21" s="521">
        <v>5697.35265309104</v>
      </c>
      <c r="H21" s="521">
        <v>9758.969083263724</v>
      </c>
      <c r="I21" s="521">
        <v>14596.31722918812</v>
      </c>
      <c r="J21" s="521">
        <v>2010.7950882617513</v>
      </c>
      <c r="K21" s="521">
        <v>7227.839292913434</v>
      </c>
      <c r="L21" s="243">
        <f>SUM(B21:K21)</f>
        <v>102936.1463136933</v>
      </c>
      <c r="M21" s="149"/>
      <c r="N21" s="136">
        <f t="shared" si="1"/>
        <v>102936.1463136933</v>
      </c>
    </row>
    <row r="22" spans="1:14" ht="16.5">
      <c r="A22" s="139"/>
      <c r="B22" s="521"/>
      <c r="C22" s="524"/>
      <c r="D22" s="521"/>
      <c r="E22" s="524"/>
      <c r="F22" s="521"/>
      <c r="G22" s="524"/>
      <c r="H22" s="521"/>
      <c r="I22" s="524"/>
      <c r="J22" s="521"/>
      <c r="K22" s="524"/>
      <c r="L22" s="243"/>
      <c r="M22" s="149"/>
      <c r="N22" s="136"/>
    </row>
    <row r="23" spans="1:14" ht="16.5">
      <c r="A23" s="139" t="s">
        <v>98</v>
      </c>
      <c r="B23" s="521">
        <v>26246.102153860324</v>
      </c>
      <c r="C23" s="521">
        <v>2867.2207109123137</v>
      </c>
      <c r="D23" s="521">
        <v>162.46057518493265</v>
      </c>
      <c r="E23" s="521">
        <v>12195.462667823385</v>
      </c>
      <c r="F23" s="521">
        <v>1334.6023526560298</v>
      </c>
      <c r="G23" s="521">
        <v>3269.7948891543556</v>
      </c>
      <c r="H23" s="521">
        <v>9745.165947664289</v>
      </c>
      <c r="I23" s="521">
        <v>29656.822496559536</v>
      </c>
      <c r="J23" s="521">
        <v>2634.907863969574</v>
      </c>
      <c r="K23" s="521">
        <v>5110.00734673758</v>
      </c>
      <c r="L23" s="243">
        <f>SUM(B23:K23)</f>
        <v>93222.54700452233</v>
      </c>
      <c r="M23" s="149"/>
      <c r="N23" s="136">
        <f t="shared" si="1"/>
        <v>93222.54700452233</v>
      </c>
    </row>
    <row r="24" spans="1:14" ht="16.5">
      <c r="A24" s="139"/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243"/>
      <c r="M24" s="149"/>
      <c r="N24" s="136"/>
    </row>
    <row r="25" spans="1:14" ht="16.5">
      <c r="A25" s="139" t="s">
        <v>99</v>
      </c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243">
        <f>SUM(B25:K25)</f>
        <v>0</v>
      </c>
      <c r="M25" s="149"/>
      <c r="N25" s="136">
        <f t="shared" si="1"/>
        <v>0</v>
      </c>
    </row>
    <row r="26" spans="1:14" ht="16.5">
      <c r="A26" s="139"/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243"/>
      <c r="M26" s="149"/>
      <c r="N26" s="136"/>
    </row>
    <row r="27" spans="1:14" ht="16.5">
      <c r="A27" s="139" t="s">
        <v>100</v>
      </c>
      <c r="B27" s="518"/>
      <c r="C27" s="518"/>
      <c r="D27" s="518"/>
      <c r="E27" s="518"/>
      <c r="F27" s="518"/>
      <c r="G27" s="518" t="s">
        <v>53</v>
      </c>
      <c r="H27" s="518"/>
      <c r="I27" s="518"/>
      <c r="J27" s="518"/>
      <c r="K27" s="518"/>
      <c r="L27" s="247">
        <f>SUM(B27:K27)</f>
        <v>0</v>
      </c>
      <c r="M27" s="149"/>
      <c r="N27" s="136">
        <f>L27-M27</f>
        <v>0</v>
      </c>
    </row>
    <row r="28" spans="1:14" ht="16.5">
      <c r="A28" s="139"/>
      <c r="B28" s="518"/>
      <c r="C28" s="518"/>
      <c r="D28" s="518"/>
      <c r="E28" s="518"/>
      <c r="F28" s="518"/>
      <c r="G28" s="518"/>
      <c r="H28" s="518"/>
      <c r="I28" s="518"/>
      <c r="J28" s="518"/>
      <c r="K28" s="518"/>
      <c r="L28" s="243"/>
      <c r="M28" s="149"/>
      <c r="N28" s="136"/>
    </row>
    <row r="29" spans="1:14" ht="16.5">
      <c r="A29" s="139" t="s">
        <v>101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247">
        <f>SUM(B29:K29)</f>
        <v>0</v>
      </c>
      <c r="M29" s="149"/>
      <c r="N29" s="136">
        <f>L29-M29</f>
        <v>0</v>
      </c>
    </row>
    <row r="30" spans="1:13" ht="16.5">
      <c r="A30" s="246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7"/>
      <c r="M30" s="149"/>
    </row>
    <row r="31" spans="1:12" ht="16.5">
      <c r="A31" s="139"/>
      <c r="B31" s="242"/>
      <c r="C31" s="244"/>
      <c r="D31" s="242"/>
      <c r="E31" s="244"/>
      <c r="F31" s="242"/>
      <c r="G31" s="242"/>
      <c r="H31" s="245"/>
      <c r="I31" s="244"/>
      <c r="J31" s="242"/>
      <c r="K31" s="244"/>
      <c r="L31" s="243"/>
    </row>
    <row r="32" spans="1:12" ht="16.5">
      <c r="A32" s="139" t="s">
        <v>102</v>
      </c>
      <c r="B32" s="242">
        <f>SUM(B7:B11)</f>
        <v>134765.18256176417</v>
      </c>
      <c r="C32" s="242">
        <f aca="true" t="shared" si="2" ref="C32:L32">SUM(C7:C11)</f>
        <v>8771.369169545529</v>
      </c>
      <c r="D32" s="242">
        <f t="shared" si="2"/>
        <v>13343.913162746638</v>
      </c>
      <c r="E32" s="242">
        <f t="shared" si="2"/>
        <v>60882.76289107009</v>
      </c>
      <c r="F32" s="242">
        <f t="shared" si="2"/>
        <v>1274.9816611416734</v>
      </c>
      <c r="G32" s="242">
        <f t="shared" si="2"/>
        <v>14922.967497789377</v>
      </c>
      <c r="H32" s="242">
        <f t="shared" si="2"/>
        <v>31026.663822100792</v>
      </c>
      <c r="I32" s="242">
        <f t="shared" si="2"/>
        <v>64142.29162951384</v>
      </c>
      <c r="J32" s="242">
        <f t="shared" si="2"/>
        <v>4995.671721129088</v>
      </c>
      <c r="K32" s="242">
        <f t="shared" si="2"/>
        <v>23241.099126085355</v>
      </c>
      <c r="L32" s="242">
        <f t="shared" si="2"/>
        <v>357366.90324288653</v>
      </c>
    </row>
    <row r="33" spans="1:12" ht="16.5">
      <c r="A33" s="139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</row>
    <row r="34" spans="1:12" ht="16.5">
      <c r="A34" s="139" t="s">
        <v>103</v>
      </c>
      <c r="B34" s="242">
        <f>SUM(B13:B17)</f>
        <v>100648.63296685054</v>
      </c>
      <c r="C34" s="242">
        <f aca="true" t="shared" si="3" ref="C34:L34">SUM(C13:C17)</f>
        <v>7800.159270679996</v>
      </c>
      <c r="D34" s="242">
        <f t="shared" si="3"/>
        <v>8734.285086079693</v>
      </c>
      <c r="E34" s="242">
        <f t="shared" si="3"/>
        <v>79695.54541253598</v>
      </c>
      <c r="F34" s="242">
        <f t="shared" si="3"/>
        <v>1606.7699841508106</v>
      </c>
      <c r="G34" s="242">
        <f t="shared" si="3"/>
        <v>10029.228554427686</v>
      </c>
      <c r="H34" s="242">
        <f t="shared" si="3"/>
        <v>26718.972579992384</v>
      </c>
      <c r="I34" s="242">
        <f t="shared" si="3"/>
        <v>49902.80104977888</v>
      </c>
      <c r="J34" s="242">
        <f t="shared" si="3"/>
        <v>4530.986209050978</v>
      </c>
      <c r="K34" s="242">
        <f t="shared" si="3"/>
        <v>17149.41545888192</v>
      </c>
      <c r="L34" s="242">
        <f t="shared" si="3"/>
        <v>306816.7965724289</v>
      </c>
    </row>
    <row r="35" spans="1:12" ht="16.5">
      <c r="A35" s="139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</row>
    <row r="36" spans="1:12" ht="16.5">
      <c r="A36" s="139" t="s">
        <v>104</v>
      </c>
      <c r="B36" s="242">
        <f>SUM(B19:B23)</f>
        <v>86421.12953264128</v>
      </c>
      <c r="C36" s="242">
        <f aca="true" t="shared" si="4" ref="C36:L36">SUM(C19:C23)</f>
        <v>8233.776525651343</v>
      </c>
      <c r="D36" s="242">
        <f t="shared" si="4"/>
        <v>4595.116295964086</v>
      </c>
      <c r="E36" s="242">
        <f t="shared" si="4"/>
        <v>143455.82709048246</v>
      </c>
      <c r="F36" s="242">
        <f t="shared" si="4"/>
        <v>2199.7174574188903</v>
      </c>
      <c r="G36" s="242">
        <f t="shared" si="4"/>
        <v>13588.291771847365</v>
      </c>
      <c r="H36" s="242">
        <f t="shared" si="4"/>
        <v>32910.2010623441</v>
      </c>
      <c r="I36" s="242">
        <f t="shared" si="4"/>
        <v>64027.925346833516</v>
      </c>
      <c r="J36" s="242">
        <f t="shared" si="4"/>
        <v>7860.543793791381</v>
      </c>
      <c r="K36" s="242">
        <f t="shared" si="4"/>
        <v>18086.719850313882</v>
      </c>
      <c r="L36" s="242">
        <f t="shared" si="4"/>
        <v>381379.2487272883</v>
      </c>
    </row>
    <row r="37" spans="1:12" ht="16.5">
      <c r="A37" s="139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</row>
    <row r="38" spans="1:12" ht="16.5">
      <c r="A38" s="139" t="s">
        <v>105</v>
      </c>
      <c r="B38" s="242">
        <f>SUM(B25:B29)</f>
        <v>0</v>
      </c>
      <c r="C38" s="242">
        <f aca="true" t="shared" si="5" ref="C38:L38">SUM(C25:C29)</f>
        <v>0</v>
      </c>
      <c r="D38" s="242">
        <f t="shared" si="5"/>
        <v>0</v>
      </c>
      <c r="E38" s="242">
        <f t="shared" si="5"/>
        <v>0</v>
      </c>
      <c r="F38" s="242">
        <f t="shared" si="5"/>
        <v>0</v>
      </c>
      <c r="G38" s="242">
        <f t="shared" si="5"/>
        <v>0</v>
      </c>
      <c r="H38" s="242">
        <f t="shared" si="5"/>
        <v>0</v>
      </c>
      <c r="I38" s="242">
        <f t="shared" si="5"/>
        <v>0</v>
      </c>
      <c r="J38" s="242">
        <f t="shared" si="5"/>
        <v>0</v>
      </c>
      <c r="K38" s="242">
        <f t="shared" si="5"/>
        <v>0</v>
      </c>
      <c r="L38" s="242">
        <f t="shared" si="5"/>
        <v>0</v>
      </c>
    </row>
    <row r="39" spans="1:12" ht="16.5">
      <c r="A39" s="139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</row>
    <row r="40" spans="1:12" ht="16.5">
      <c r="A40" s="139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</row>
    <row r="41" spans="1:12" ht="16.5">
      <c r="A41" s="139" t="s">
        <v>106</v>
      </c>
      <c r="B41" s="242">
        <f>SUM(B32:B34)</f>
        <v>235413.8155286147</v>
      </c>
      <c r="C41" s="242">
        <f aca="true" t="shared" si="6" ref="C41:L41">SUM(C32:C34)</f>
        <v>16571.528440225524</v>
      </c>
      <c r="D41" s="242">
        <f t="shared" si="6"/>
        <v>22078.19824882633</v>
      </c>
      <c r="E41" s="242">
        <f t="shared" si="6"/>
        <v>140578.30830360606</v>
      </c>
      <c r="F41" s="242">
        <f t="shared" si="6"/>
        <v>2881.7516452924838</v>
      </c>
      <c r="G41" s="242">
        <f t="shared" si="6"/>
        <v>24952.196052217063</v>
      </c>
      <c r="H41" s="242">
        <f t="shared" si="6"/>
        <v>57745.63640209318</v>
      </c>
      <c r="I41" s="242">
        <f t="shared" si="6"/>
        <v>114045.09267929272</v>
      </c>
      <c r="J41" s="242">
        <f t="shared" si="6"/>
        <v>9526.657930180067</v>
      </c>
      <c r="K41" s="242">
        <f t="shared" si="6"/>
        <v>40390.51458496727</v>
      </c>
      <c r="L41" s="242">
        <f t="shared" si="6"/>
        <v>664183.6998153154</v>
      </c>
    </row>
    <row r="42" spans="1:12" ht="16.5">
      <c r="A42" s="13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</row>
    <row r="43" spans="1:12" ht="16.5">
      <c r="A43" s="139" t="s">
        <v>107</v>
      </c>
      <c r="B43" s="242">
        <f>SUM(B36:B38)</f>
        <v>86421.12953264128</v>
      </c>
      <c r="C43" s="242">
        <f aca="true" t="shared" si="7" ref="C43:L43">SUM(C36:C38)</f>
        <v>8233.776525651343</v>
      </c>
      <c r="D43" s="242">
        <f t="shared" si="7"/>
        <v>4595.116295964086</v>
      </c>
      <c r="E43" s="242">
        <f t="shared" si="7"/>
        <v>143455.82709048246</v>
      </c>
      <c r="F43" s="242">
        <f t="shared" si="7"/>
        <v>2199.7174574188903</v>
      </c>
      <c r="G43" s="242">
        <f t="shared" si="7"/>
        <v>13588.291771847365</v>
      </c>
      <c r="H43" s="242">
        <f t="shared" si="7"/>
        <v>32910.2010623441</v>
      </c>
      <c r="I43" s="242">
        <f t="shared" si="7"/>
        <v>64027.925346833516</v>
      </c>
      <c r="J43" s="242">
        <f t="shared" si="7"/>
        <v>7860.543793791381</v>
      </c>
      <c r="K43" s="242">
        <f t="shared" si="7"/>
        <v>18086.719850313882</v>
      </c>
      <c r="L43" s="242">
        <f t="shared" si="7"/>
        <v>381379.2487272883</v>
      </c>
    </row>
    <row r="44" spans="1:14" ht="16.5">
      <c r="A44" s="139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N44" t="s">
        <v>53</v>
      </c>
    </row>
    <row r="45" spans="1:12" ht="16.5">
      <c r="A45" s="139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</row>
    <row r="46" spans="1:12" ht="16.5">
      <c r="A46" s="139" t="s">
        <v>108</v>
      </c>
      <c r="B46" s="242">
        <f>SUM(B41:B43)</f>
        <v>321834.945061256</v>
      </c>
      <c r="C46" s="242">
        <f aca="true" t="shared" si="8" ref="C46:L46">SUM(C41:C43)</f>
        <v>24805.304965876865</v>
      </c>
      <c r="D46" s="242">
        <f t="shared" si="8"/>
        <v>26673.314544790417</v>
      </c>
      <c r="E46" s="242">
        <f t="shared" si="8"/>
        <v>284034.1353940885</v>
      </c>
      <c r="F46" s="242">
        <f t="shared" si="8"/>
        <v>5081.469102711374</v>
      </c>
      <c r="G46" s="242">
        <f t="shared" si="8"/>
        <v>38540.48782406443</v>
      </c>
      <c r="H46" s="242">
        <f t="shared" si="8"/>
        <v>90655.83746443728</v>
      </c>
      <c r="I46" s="242">
        <f t="shared" si="8"/>
        <v>178073.01802612623</v>
      </c>
      <c r="J46" s="242">
        <f t="shared" si="8"/>
        <v>17387.201723971448</v>
      </c>
      <c r="K46" s="242">
        <f t="shared" si="8"/>
        <v>58477.23443528115</v>
      </c>
      <c r="L46" s="242">
        <f t="shared" si="8"/>
        <v>1045562.9485426038</v>
      </c>
    </row>
    <row r="47" spans="1:12" ht="17.25" thickBot="1">
      <c r="A47" s="151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</row>
    <row r="48" spans="1:12" ht="17.25" thickTop="1">
      <c r="A48" s="152" t="s">
        <v>52</v>
      </c>
      <c r="B48" s="249">
        <f aca="true" t="shared" si="9" ref="B48:L48">SUM(B7:B29)-B46</f>
        <v>0</v>
      </c>
      <c r="C48" s="249">
        <f t="shared" si="9"/>
        <v>0</v>
      </c>
      <c r="D48" s="249">
        <f t="shared" si="9"/>
        <v>0</v>
      </c>
      <c r="E48" s="249">
        <f t="shared" si="9"/>
        <v>0</v>
      </c>
      <c r="F48" s="249">
        <f t="shared" si="9"/>
        <v>0</v>
      </c>
      <c r="G48" s="249">
        <f t="shared" si="9"/>
        <v>0</v>
      </c>
      <c r="H48" s="249">
        <f t="shared" si="9"/>
        <v>0</v>
      </c>
      <c r="I48" s="249">
        <f t="shared" si="9"/>
        <v>0</v>
      </c>
      <c r="J48" s="249">
        <f t="shared" si="9"/>
        <v>0</v>
      </c>
      <c r="K48" s="249">
        <f t="shared" si="9"/>
        <v>0</v>
      </c>
      <c r="L48" s="249">
        <f t="shared" si="9"/>
        <v>0</v>
      </c>
    </row>
    <row r="49" spans="1:12" s="90" customFormat="1" ht="12.75">
      <c r="A49" s="134" t="s">
        <v>148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12.75">
      <c r="K50" s="50">
        <f>J46+K46</f>
        <v>75864.4361592526</v>
      </c>
    </row>
    <row r="52" ht="12.75">
      <c r="K52" s="50">
        <f>J41+K41</f>
        <v>49917.17251514734</v>
      </c>
    </row>
    <row r="53" ht="13.5" thickBot="1"/>
    <row r="54" spans="1:14" ht="30.75">
      <c r="A54" s="623" t="s">
        <v>149</v>
      </c>
      <c r="B54" s="624"/>
      <c r="C54" s="624"/>
      <c r="D54" s="624"/>
      <c r="E54" s="624"/>
      <c r="F54" s="624"/>
      <c r="G54" s="624"/>
      <c r="H54" s="624"/>
      <c r="I54" s="624"/>
      <c r="J54" s="624"/>
      <c r="K54" s="624"/>
      <c r="L54" s="625"/>
      <c r="M54" s="626" t="s">
        <v>150</v>
      </c>
      <c r="N54" s="627" t="s">
        <v>123</v>
      </c>
    </row>
    <row r="55" spans="1:14" ht="16.5">
      <c r="A55" s="137"/>
      <c r="B55" s="119" t="s">
        <v>113</v>
      </c>
      <c r="C55" s="120" t="s">
        <v>114</v>
      </c>
      <c r="D55" s="121" t="s">
        <v>115</v>
      </c>
      <c r="E55" s="120" t="s">
        <v>116</v>
      </c>
      <c r="F55" s="119" t="s">
        <v>117</v>
      </c>
      <c r="G55" s="120" t="s">
        <v>118</v>
      </c>
      <c r="H55" s="119" t="s">
        <v>119</v>
      </c>
      <c r="I55" s="120" t="s">
        <v>120</v>
      </c>
      <c r="J55" s="122" t="s">
        <v>121</v>
      </c>
      <c r="K55" s="123" t="s">
        <v>122</v>
      </c>
      <c r="L55" s="138">
        <v>10</v>
      </c>
      <c r="M55" s="626"/>
      <c r="N55" s="627"/>
    </row>
    <row r="56" spans="1:14" ht="15.75">
      <c r="A56" s="139"/>
      <c r="B56" s="124" t="s">
        <v>53</v>
      </c>
      <c r="C56" s="125" t="s">
        <v>53</v>
      </c>
      <c r="D56" s="124" t="s">
        <v>53</v>
      </c>
      <c r="E56" s="125" t="s">
        <v>53</v>
      </c>
      <c r="F56" s="124" t="s">
        <v>53</v>
      </c>
      <c r="G56" s="125" t="s">
        <v>53</v>
      </c>
      <c r="H56" s="124" t="s">
        <v>124</v>
      </c>
      <c r="I56" s="126" t="s">
        <v>125</v>
      </c>
      <c r="J56" s="127" t="s">
        <v>126</v>
      </c>
      <c r="K56" s="126" t="s">
        <v>127</v>
      </c>
      <c r="L56" s="140"/>
      <c r="M56" s="626"/>
      <c r="N56" s="627"/>
    </row>
    <row r="57" spans="1:14" ht="30.75" customHeight="1">
      <c r="A57" s="139"/>
      <c r="B57" s="124"/>
      <c r="C57" s="125" t="s">
        <v>128</v>
      </c>
      <c r="D57" s="127" t="s">
        <v>129</v>
      </c>
      <c r="E57" s="126" t="s">
        <v>130</v>
      </c>
      <c r="F57" s="127" t="s">
        <v>131</v>
      </c>
      <c r="G57" s="125" t="s">
        <v>53</v>
      </c>
      <c r="H57" s="127" t="s">
        <v>132</v>
      </c>
      <c r="I57" s="125" t="s">
        <v>133</v>
      </c>
      <c r="J57" s="127" t="s">
        <v>134</v>
      </c>
      <c r="K57" s="126" t="s">
        <v>135</v>
      </c>
      <c r="L57" s="141" t="s">
        <v>136</v>
      </c>
      <c r="M57" s="626"/>
      <c r="N57" s="627"/>
    </row>
    <row r="58" spans="1:14" ht="30.75">
      <c r="A58" s="142">
        <v>2017</v>
      </c>
      <c r="B58" s="143" t="s">
        <v>137</v>
      </c>
      <c r="C58" s="144" t="s">
        <v>138</v>
      </c>
      <c r="D58" s="128" t="s">
        <v>139</v>
      </c>
      <c r="E58" s="130" t="s">
        <v>140</v>
      </c>
      <c r="F58" s="128" t="s">
        <v>141</v>
      </c>
      <c r="G58" s="130" t="s">
        <v>142</v>
      </c>
      <c r="H58" s="128" t="s">
        <v>143</v>
      </c>
      <c r="I58" s="129" t="s">
        <v>144</v>
      </c>
      <c r="J58" s="128" t="s">
        <v>145</v>
      </c>
      <c r="K58" s="130" t="s">
        <v>146</v>
      </c>
      <c r="L58" s="145" t="s">
        <v>147</v>
      </c>
      <c r="N58" s="148"/>
    </row>
    <row r="59" spans="1:14" ht="16.5">
      <c r="A59" s="146"/>
      <c r="B59" s="3"/>
      <c r="C59" s="147"/>
      <c r="D59" s="147"/>
      <c r="E59" s="147"/>
      <c r="F59" s="147"/>
      <c r="G59" s="147"/>
      <c r="H59" s="147"/>
      <c r="I59" s="147"/>
      <c r="J59" s="147"/>
      <c r="K59" s="147"/>
      <c r="L59" s="241"/>
      <c r="M59" s="149"/>
      <c r="N59" s="136">
        <f>L59-M59</f>
        <v>0</v>
      </c>
    </row>
    <row r="60" spans="1:14" ht="16.5">
      <c r="A60" s="139" t="s">
        <v>90</v>
      </c>
      <c r="B60" s="521">
        <v>60475.4729956222</v>
      </c>
      <c r="C60" s="521">
        <v>2797.62296862563</v>
      </c>
      <c r="D60" s="521">
        <v>4128.37741387093</v>
      </c>
      <c r="E60" s="521">
        <v>15949.7862943255</v>
      </c>
      <c r="F60" s="521">
        <v>428.833910122479</v>
      </c>
      <c r="G60" s="521">
        <v>5429.47692128384</v>
      </c>
      <c r="H60" s="521">
        <v>9940.94915237425</v>
      </c>
      <c r="I60" s="521">
        <v>28725.5317390679</v>
      </c>
      <c r="J60" s="521">
        <v>8461.08403386691</v>
      </c>
      <c r="K60" s="521">
        <v>12523.6278457446</v>
      </c>
      <c r="L60" s="243">
        <f>SUM(B60:K60)</f>
        <v>148860.76327490425</v>
      </c>
      <c r="M60" s="149"/>
      <c r="N60" s="136">
        <f>L60-M60</f>
        <v>148860.76327490425</v>
      </c>
    </row>
    <row r="61" spans="1:14" ht="16.5">
      <c r="A61" s="139"/>
      <c r="B61" s="522"/>
      <c r="C61" s="523"/>
      <c r="D61" s="521"/>
      <c r="E61" s="524"/>
      <c r="F61" s="521"/>
      <c r="G61" s="524"/>
      <c r="H61" s="521"/>
      <c r="I61" s="524"/>
      <c r="J61" s="521"/>
      <c r="K61" s="524"/>
      <c r="L61" s="243"/>
      <c r="M61" s="149"/>
      <c r="N61" s="136"/>
    </row>
    <row r="62" spans="1:14" ht="16.5">
      <c r="A62" s="139" t="s">
        <v>91</v>
      </c>
      <c r="B62" s="521">
        <v>41817.8321427754</v>
      </c>
      <c r="C62" s="521">
        <v>3046.25807248793</v>
      </c>
      <c r="D62" s="521">
        <v>1710.80008703487</v>
      </c>
      <c r="E62" s="521">
        <v>13162.5147745043</v>
      </c>
      <c r="F62" s="521">
        <v>129.878137762354</v>
      </c>
      <c r="G62" s="521">
        <v>5090.31667894147</v>
      </c>
      <c r="H62" s="521">
        <v>10181.4885981191</v>
      </c>
      <c r="I62" s="521">
        <v>23555.2413705148</v>
      </c>
      <c r="J62" s="521">
        <v>8334.39251210039</v>
      </c>
      <c r="K62" s="521">
        <v>4105.63613670487</v>
      </c>
      <c r="L62" s="243">
        <f>SUM(B62:K62)</f>
        <v>111134.35851094546</v>
      </c>
      <c r="M62" s="149"/>
      <c r="N62" s="136">
        <f>L62-M62</f>
        <v>111134.35851094546</v>
      </c>
    </row>
    <row r="63" spans="1:14" ht="16.5">
      <c r="A63" s="139"/>
      <c r="B63" s="521"/>
      <c r="C63" s="525"/>
      <c r="D63" s="521"/>
      <c r="E63" s="524"/>
      <c r="F63" s="521"/>
      <c r="G63" s="524"/>
      <c r="H63" s="521"/>
      <c r="I63" s="524"/>
      <c r="J63" s="521"/>
      <c r="K63" s="524"/>
      <c r="L63" s="243"/>
      <c r="M63" s="149"/>
      <c r="N63" s="136">
        <f>L63-M63</f>
        <v>0</v>
      </c>
    </row>
    <row r="64" spans="1:14" ht="16.5">
      <c r="A64" s="139" t="s">
        <v>92</v>
      </c>
      <c r="B64" s="521">
        <v>59354.3453688295</v>
      </c>
      <c r="C64" s="521">
        <v>3755.65306673682</v>
      </c>
      <c r="D64" s="521">
        <v>7678.43687438319</v>
      </c>
      <c r="E64" s="521">
        <v>18123.7840003909</v>
      </c>
      <c r="F64" s="521">
        <v>737.733190061536</v>
      </c>
      <c r="G64" s="521">
        <v>4229.70050927731</v>
      </c>
      <c r="H64" s="521">
        <v>20315.4547577582</v>
      </c>
      <c r="I64" s="521">
        <v>16825.1864492692</v>
      </c>
      <c r="J64" s="521">
        <v>1938.3244635996</v>
      </c>
      <c r="K64" s="521">
        <v>6125.13429884761</v>
      </c>
      <c r="L64" s="243">
        <f>SUM(B64:K64)</f>
        <v>139083.75297915385</v>
      </c>
      <c r="M64" s="149"/>
      <c r="N64" s="136">
        <f>L64-M64</f>
        <v>139083.75297915385</v>
      </c>
    </row>
    <row r="65" spans="1:14" ht="16.5">
      <c r="A65" s="139"/>
      <c r="B65" s="521"/>
      <c r="C65" s="524"/>
      <c r="D65" s="521"/>
      <c r="E65" s="524"/>
      <c r="F65" s="521"/>
      <c r="G65" s="524"/>
      <c r="H65" s="521"/>
      <c r="I65" s="524"/>
      <c r="J65" s="521"/>
      <c r="K65" s="524"/>
      <c r="L65" s="243"/>
      <c r="M65" s="149"/>
      <c r="N65" s="136">
        <f aca="true" t="shared" si="10" ref="N65:N82">L65-M65</f>
        <v>0</v>
      </c>
    </row>
    <row r="66" spans="1:14" ht="16.5">
      <c r="A66" s="139" t="s">
        <v>93</v>
      </c>
      <c r="B66" s="521">
        <v>35797.8276120053</v>
      </c>
      <c r="C66" s="521">
        <v>2463.0058091168</v>
      </c>
      <c r="D66" s="521">
        <v>2765.36392830269</v>
      </c>
      <c r="E66" s="521">
        <v>15045.3448550916</v>
      </c>
      <c r="F66" s="521">
        <v>261.594782605824</v>
      </c>
      <c r="G66" s="521">
        <v>3845.44251707216</v>
      </c>
      <c r="H66" s="521">
        <v>9703.7193863819</v>
      </c>
      <c r="I66" s="521">
        <v>58773.9035020119</v>
      </c>
      <c r="J66" s="521">
        <v>4650.57912881048</v>
      </c>
      <c r="K66" s="521">
        <v>4710.11311111218</v>
      </c>
      <c r="L66" s="243">
        <f>SUM(B66:K66)</f>
        <v>138016.8946325108</v>
      </c>
      <c r="M66" s="501"/>
      <c r="N66" s="136">
        <f t="shared" si="10"/>
        <v>138016.8946325108</v>
      </c>
    </row>
    <row r="67" spans="1:14" ht="16.5">
      <c r="A67" s="139"/>
      <c r="B67" s="521"/>
      <c r="C67" s="524"/>
      <c r="D67" s="521"/>
      <c r="E67" s="524"/>
      <c r="F67" s="521"/>
      <c r="G67" s="524"/>
      <c r="H67" s="521"/>
      <c r="I67" s="524"/>
      <c r="J67" s="521"/>
      <c r="K67" s="524"/>
      <c r="L67" s="243"/>
      <c r="M67" s="149"/>
      <c r="N67" s="136"/>
    </row>
    <row r="68" spans="1:14" ht="16.5">
      <c r="A68" s="139" t="s">
        <v>94</v>
      </c>
      <c r="B68" s="521">
        <v>23347.9075404539</v>
      </c>
      <c r="C68" s="521">
        <v>2700.9301499888</v>
      </c>
      <c r="D68" s="521">
        <v>4818.20640720324</v>
      </c>
      <c r="E68" s="521">
        <v>13462.0700902022</v>
      </c>
      <c r="F68" s="521">
        <v>725.260925061645</v>
      </c>
      <c r="G68" s="521">
        <v>6942.44243638513</v>
      </c>
      <c r="H68" s="521">
        <v>12488.3795286754</v>
      </c>
      <c r="I68" s="521">
        <v>21235.1455927945</v>
      </c>
      <c r="J68" s="521">
        <v>4739.34524175627</v>
      </c>
      <c r="K68" s="521">
        <v>5155.17445723316</v>
      </c>
      <c r="L68" s="243">
        <f>SUM(B68:K68)</f>
        <v>95614.86236975424</v>
      </c>
      <c r="M68" s="501"/>
      <c r="N68" s="136">
        <f t="shared" si="10"/>
        <v>95614.86236975424</v>
      </c>
    </row>
    <row r="69" spans="1:14" ht="16.5">
      <c r="A69" s="139"/>
      <c r="B69" s="521"/>
      <c r="C69" s="524"/>
      <c r="D69" s="521"/>
      <c r="E69" s="524"/>
      <c r="F69" s="521"/>
      <c r="G69" s="524"/>
      <c r="H69" s="521"/>
      <c r="I69" s="524"/>
      <c r="J69" s="521"/>
      <c r="K69" s="524"/>
      <c r="L69" s="243"/>
      <c r="M69" s="149"/>
      <c r="N69" s="136"/>
    </row>
    <row r="70" spans="1:14" ht="16.5">
      <c r="A70" s="139" t="s">
        <v>95</v>
      </c>
      <c r="B70" s="521">
        <v>27877.7708451553</v>
      </c>
      <c r="C70" s="521">
        <v>4170.1233931338</v>
      </c>
      <c r="D70" s="521">
        <v>2726.12717068983</v>
      </c>
      <c r="E70" s="521">
        <v>12054.7402345136</v>
      </c>
      <c r="F70" s="521">
        <v>847.164756277211</v>
      </c>
      <c r="G70" s="521">
        <v>3746.71235524914</v>
      </c>
      <c r="H70" s="521">
        <v>16081.6593670182</v>
      </c>
      <c r="I70" s="521">
        <v>25867.592623224</v>
      </c>
      <c r="J70" s="521">
        <v>5829.20542758812</v>
      </c>
      <c r="K70" s="521">
        <v>5536.73275052357</v>
      </c>
      <c r="L70" s="243">
        <f>SUM(B70:K70)</f>
        <v>104737.82892337278</v>
      </c>
      <c r="M70" s="149"/>
      <c r="N70" s="136">
        <f t="shared" si="10"/>
        <v>104737.82892337278</v>
      </c>
    </row>
    <row r="71" spans="1:14" ht="16.5">
      <c r="A71" s="139"/>
      <c r="B71" s="518"/>
      <c r="C71" s="526"/>
      <c r="D71" s="518"/>
      <c r="E71" s="526"/>
      <c r="F71" s="518"/>
      <c r="G71" s="526"/>
      <c r="H71" s="518"/>
      <c r="I71" s="526"/>
      <c r="J71" s="518"/>
      <c r="K71" s="526"/>
      <c r="L71" s="243"/>
      <c r="N71" s="136">
        <f t="shared" si="10"/>
        <v>0</v>
      </c>
    </row>
    <row r="72" spans="1:14" ht="16.5">
      <c r="A72" s="139" t="s">
        <v>96</v>
      </c>
      <c r="B72" s="521">
        <v>32654.82326067844</v>
      </c>
      <c r="C72" s="521">
        <v>2443.4239468824453</v>
      </c>
      <c r="D72" s="521">
        <v>4294.93935509256</v>
      </c>
      <c r="E72" s="521">
        <v>9976.803339989705</v>
      </c>
      <c r="F72" s="521">
        <v>711.6814858002455</v>
      </c>
      <c r="G72" s="521">
        <v>3445.2805740553667</v>
      </c>
      <c r="H72" s="521">
        <v>9939.196007521365</v>
      </c>
      <c r="I72" s="521">
        <v>18556.28471586014</v>
      </c>
      <c r="J72" s="521">
        <v>3903.7436352413542</v>
      </c>
      <c r="K72" s="521">
        <v>5346.08261383989</v>
      </c>
      <c r="L72" s="243">
        <f>SUM(B72:K72)</f>
        <v>91272.2589349615</v>
      </c>
      <c r="M72" s="149"/>
      <c r="N72" s="136">
        <f t="shared" si="10"/>
        <v>91272.2589349615</v>
      </c>
    </row>
    <row r="73" spans="1:14" ht="16.5">
      <c r="A73" s="139"/>
      <c r="B73" s="519"/>
      <c r="C73" s="520"/>
      <c r="D73" s="527"/>
      <c r="E73" s="528"/>
      <c r="F73" s="527"/>
      <c r="G73" s="527"/>
      <c r="H73" s="527"/>
      <c r="I73" s="527"/>
      <c r="J73" s="527"/>
      <c r="K73" s="524"/>
      <c r="L73" s="243"/>
      <c r="N73" s="136">
        <f t="shared" si="10"/>
        <v>0</v>
      </c>
    </row>
    <row r="74" spans="1:14" ht="16.5">
      <c r="A74" s="139" t="s">
        <v>97</v>
      </c>
      <c r="B74" s="521">
        <v>23688.16338054342</v>
      </c>
      <c r="C74" s="521">
        <v>2793.4791631997177</v>
      </c>
      <c r="D74" s="521">
        <v>3917.4554653259233</v>
      </c>
      <c r="E74" s="521">
        <v>18395.51607410796</v>
      </c>
      <c r="F74" s="521">
        <v>525.9055291785421</v>
      </c>
      <c r="G74" s="521">
        <v>6577.9176037900315</v>
      </c>
      <c r="H74" s="521">
        <v>10395.241210510032</v>
      </c>
      <c r="I74" s="521">
        <v>16895.656803506292</v>
      </c>
      <c r="J74" s="521">
        <v>2141.7498504857663</v>
      </c>
      <c r="K74" s="521">
        <v>6970.59846523801</v>
      </c>
      <c r="L74" s="243">
        <f>SUM(B74:K74)</f>
        <v>92301.6835458857</v>
      </c>
      <c r="M74" s="149"/>
      <c r="N74" s="136">
        <f t="shared" si="10"/>
        <v>92301.6835458857</v>
      </c>
    </row>
    <row r="75" spans="1:14" ht="16.5">
      <c r="A75" s="139"/>
      <c r="B75" s="521"/>
      <c r="C75" s="524"/>
      <c r="D75" s="521"/>
      <c r="E75" s="524"/>
      <c r="F75" s="521"/>
      <c r="G75" s="524"/>
      <c r="H75" s="521"/>
      <c r="I75" s="524"/>
      <c r="J75" s="521"/>
      <c r="K75" s="524"/>
      <c r="L75" s="243"/>
      <c r="N75" s="136">
        <f t="shared" si="10"/>
        <v>0</v>
      </c>
    </row>
    <row r="76" spans="1:14" ht="16.5">
      <c r="A76" s="139" t="s">
        <v>98</v>
      </c>
      <c r="B76" s="521">
        <v>58172.77543263098</v>
      </c>
      <c r="C76" s="521">
        <v>1693.65549236681</v>
      </c>
      <c r="D76" s="521">
        <v>2403.204316119166</v>
      </c>
      <c r="E76" s="521">
        <v>22477.552299623174</v>
      </c>
      <c r="F76" s="521">
        <v>979.9636782318075</v>
      </c>
      <c r="G76" s="521">
        <v>3318.8030005565456</v>
      </c>
      <c r="H76" s="521">
        <v>7026.083342077272</v>
      </c>
      <c r="I76" s="521">
        <v>21600.05085598108</v>
      </c>
      <c r="J76" s="521">
        <v>1191.1640992337057</v>
      </c>
      <c r="K76" s="521">
        <v>5747.652613149307</v>
      </c>
      <c r="L76" s="243">
        <f>SUM(B76:K76)</f>
        <v>124610.90512996985</v>
      </c>
      <c r="M76" s="149"/>
      <c r="N76" s="136">
        <f t="shared" si="10"/>
        <v>124610.90512996985</v>
      </c>
    </row>
    <row r="77" spans="1:14" ht="16.5">
      <c r="A77" s="139"/>
      <c r="B77" s="518"/>
      <c r="C77" s="518"/>
      <c r="D77" s="518"/>
      <c r="E77" s="518"/>
      <c r="F77" s="518"/>
      <c r="G77" s="518"/>
      <c r="H77" s="518"/>
      <c r="I77" s="518"/>
      <c r="J77" s="518"/>
      <c r="K77" s="518"/>
      <c r="L77" s="243"/>
      <c r="N77" s="136">
        <f t="shared" si="10"/>
        <v>0</v>
      </c>
    </row>
    <row r="78" spans="1:14" ht="16.5">
      <c r="A78" s="139" t="s">
        <v>99</v>
      </c>
      <c r="B78" s="518">
        <v>18857.75691913476</v>
      </c>
      <c r="C78" s="518">
        <v>3024.1916171894263</v>
      </c>
      <c r="D78" s="518">
        <v>512.1575992027647</v>
      </c>
      <c r="E78" s="518">
        <v>11377.903928859085</v>
      </c>
      <c r="F78" s="518">
        <v>987.1189687853123</v>
      </c>
      <c r="G78" s="518">
        <v>4551.499019302616</v>
      </c>
      <c r="H78" s="518">
        <v>13950.852049354175</v>
      </c>
      <c r="I78" s="518">
        <v>27355.72382848812</v>
      </c>
      <c r="J78" s="518">
        <v>2058.4928770697197</v>
      </c>
      <c r="K78" s="518">
        <v>5863.959379278775</v>
      </c>
      <c r="L78" s="243">
        <f>SUM(B78:K78)</f>
        <v>88539.65618666475</v>
      </c>
      <c r="M78" s="149"/>
      <c r="N78" s="136">
        <f t="shared" si="10"/>
        <v>88539.65618666475</v>
      </c>
    </row>
    <row r="79" spans="1:14" ht="16.5">
      <c r="A79" s="139"/>
      <c r="B79" s="518"/>
      <c r="C79" s="518"/>
      <c r="D79" s="518"/>
      <c r="E79" s="518"/>
      <c r="F79" s="518"/>
      <c r="G79" s="518"/>
      <c r="H79" s="518"/>
      <c r="I79" s="518"/>
      <c r="J79" s="518"/>
      <c r="K79" s="518"/>
      <c r="L79" s="243"/>
      <c r="M79" s="149"/>
      <c r="N79" s="136"/>
    </row>
    <row r="80" spans="1:14" ht="16.5">
      <c r="A80" s="139" t="s">
        <v>100</v>
      </c>
      <c r="B80" s="518">
        <v>21037.35362989272</v>
      </c>
      <c r="C80" s="518">
        <v>2732.7709155209864</v>
      </c>
      <c r="D80" s="518">
        <v>4353.055734172991</v>
      </c>
      <c r="E80" s="518">
        <v>28343.229</v>
      </c>
      <c r="F80" s="518">
        <v>257.59952035863984</v>
      </c>
      <c r="G80" s="518">
        <v>3143.86636219222</v>
      </c>
      <c r="H80" s="518">
        <v>8329.904675293908</v>
      </c>
      <c r="I80" s="518">
        <v>20849.77958342926</v>
      </c>
      <c r="J80" s="518">
        <v>2253.06655800105</v>
      </c>
      <c r="K80" s="518">
        <v>5439.314567957975</v>
      </c>
      <c r="L80" s="247">
        <f>SUM(B80:K80)</f>
        <v>96739.94054681975</v>
      </c>
      <c r="M80" s="149"/>
      <c r="N80" s="136">
        <f t="shared" si="10"/>
        <v>96739.94054681975</v>
      </c>
    </row>
    <row r="81" spans="1:14" ht="16.5">
      <c r="A81" s="139"/>
      <c r="B81" s="518"/>
      <c r="C81" s="518"/>
      <c r="D81" s="518"/>
      <c r="E81" s="518"/>
      <c r="F81" s="518"/>
      <c r="G81" s="518"/>
      <c r="H81" s="518"/>
      <c r="I81" s="518"/>
      <c r="J81" s="518"/>
      <c r="K81" s="518"/>
      <c r="L81" s="243"/>
      <c r="M81" s="149"/>
      <c r="N81" s="136"/>
    </row>
    <row r="82" spans="1:14" ht="16.5">
      <c r="A82" s="139" t="s">
        <v>101</v>
      </c>
      <c r="B82" s="518">
        <v>48762.97677135462</v>
      </c>
      <c r="C82" s="518">
        <v>2986.053571153805</v>
      </c>
      <c r="D82" s="518">
        <v>7162.648396914239</v>
      </c>
      <c r="E82" s="518">
        <v>16573.452</v>
      </c>
      <c r="F82" s="518">
        <v>861.2914936439987</v>
      </c>
      <c r="G82" s="518">
        <v>3416.724943541986</v>
      </c>
      <c r="H82" s="518">
        <v>6186.814896433931</v>
      </c>
      <c r="I82" s="518">
        <v>18574.56631702894</v>
      </c>
      <c r="J82" s="518">
        <v>2667.695479162306</v>
      </c>
      <c r="K82" s="518">
        <v>6002.330266265716</v>
      </c>
      <c r="L82" s="247">
        <f>SUM(B82:K82)</f>
        <v>113194.55413549952</v>
      </c>
      <c r="M82" s="149"/>
      <c r="N82" s="136">
        <f t="shared" si="10"/>
        <v>113194.55413549952</v>
      </c>
    </row>
    <row r="83" spans="1:13" ht="16.5">
      <c r="A83" s="246"/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7"/>
      <c r="M83" s="149"/>
    </row>
    <row r="84" spans="1:12" ht="16.5">
      <c r="A84" s="139"/>
      <c r="B84" s="242"/>
      <c r="C84" s="244"/>
      <c r="D84" s="242"/>
      <c r="E84" s="244"/>
      <c r="F84" s="242"/>
      <c r="G84" s="242"/>
      <c r="H84" s="245"/>
      <c r="I84" s="244"/>
      <c r="J84" s="242"/>
      <c r="K84" s="244"/>
      <c r="L84" s="243"/>
    </row>
    <row r="85" spans="1:12" ht="16.5">
      <c r="A85" s="139" t="s">
        <v>102</v>
      </c>
      <c r="B85" s="242">
        <f>SUM(B60:B64)</f>
        <v>161647.6505072271</v>
      </c>
      <c r="C85" s="242">
        <f aca="true" t="shared" si="11" ref="C85:L85">SUM(C60:C64)</f>
        <v>9599.53410785038</v>
      </c>
      <c r="D85" s="242">
        <f t="shared" si="11"/>
        <v>13517.614375288991</v>
      </c>
      <c r="E85" s="242">
        <f t="shared" si="11"/>
        <v>47236.0850692207</v>
      </c>
      <c r="F85" s="242">
        <f t="shared" si="11"/>
        <v>1296.445237946369</v>
      </c>
      <c r="G85" s="242">
        <f t="shared" si="11"/>
        <v>14749.494109502619</v>
      </c>
      <c r="H85" s="242">
        <f t="shared" si="11"/>
        <v>40437.89250825155</v>
      </c>
      <c r="I85" s="242">
        <f t="shared" si="11"/>
        <v>69105.9595588519</v>
      </c>
      <c r="J85" s="242">
        <f t="shared" si="11"/>
        <v>18733.8010095669</v>
      </c>
      <c r="K85" s="242">
        <f t="shared" si="11"/>
        <v>22754.39828129708</v>
      </c>
      <c r="L85" s="242">
        <f t="shared" si="11"/>
        <v>399078.87476500357</v>
      </c>
    </row>
    <row r="86" spans="1:12" ht="16.5">
      <c r="A86" s="139"/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</row>
    <row r="87" spans="1:12" ht="16.5">
      <c r="A87" s="139" t="s">
        <v>103</v>
      </c>
      <c r="B87" s="242">
        <f>SUM(B66:B70)</f>
        <v>87023.5059976145</v>
      </c>
      <c r="C87" s="242">
        <f aca="true" t="shared" si="12" ref="C87:L87">SUM(C66:C70)</f>
        <v>9334.059352239401</v>
      </c>
      <c r="D87" s="242">
        <f t="shared" si="12"/>
        <v>10309.69750619576</v>
      </c>
      <c r="E87" s="242">
        <f t="shared" si="12"/>
        <v>40562.1551798074</v>
      </c>
      <c r="F87" s="242">
        <f t="shared" si="12"/>
        <v>1834.0204639446802</v>
      </c>
      <c r="G87" s="242">
        <f t="shared" si="12"/>
        <v>14534.59730870643</v>
      </c>
      <c r="H87" s="242">
        <f t="shared" si="12"/>
        <v>38273.7582820755</v>
      </c>
      <c r="I87" s="242">
        <f t="shared" si="12"/>
        <v>105876.6417180304</v>
      </c>
      <c r="J87" s="242">
        <f t="shared" si="12"/>
        <v>15219.12979815487</v>
      </c>
      <c r="K87" s="242">
        <f t="shared" si="12"/>
        <v>15402.02031886891</v>
      </c>
      <c r="L87" s="242">
        <f t="shared" si="12"/>
        <v>338369.58592563786</v>
      </c>
    </row>
    <row r="88" spans="1:12" ht="16.5">
      <c r="A88" s="139"/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</row>
    <row r="89" spans="1:12" ht="16.5">
      <c r="A89" s="139" t="s">
        <v>104</v>
      </c>
      <c r="B89" s="242">
        <f>SUM(B72:B76)</f>
        <v>114515.76207385285</v>
      </c>
      <c r="C89" s="242">
        <f aca="true" t="shared" si="13" ref="C89:L89">SUM(C72:C76)</f>
        <v>6930.558602448973</v>
      </c>
      <c r="D89" s="242">
        <f t="shared" si="13"/>
        <v>10615.59913653765</v>
      </c>
      <c r="E89" s="242">
        <f t="shared" si="13"/>
        <v>50849.87171372084</v>
      </c>
      <c r="F89" s="242">
        <f t="shared" si="13"/>
        <v>2217.550693210595</v>
      </c>
      <c r="G89" s="242">
        <f t="shared" si="13"/>
        <v>13342.001178401944</v>
      </c>
      <c r="H89" s="242">
        <f t="shared" si="13"/>
        <v>27360.520560108667</v>
      </c>
      <c r="I89" s="242">
        <f t="shared" si="13"/>
        <v>57051.992375347516</v>
      </c>
      <c r="J89" s="242">
        <f t="shared" si="13"/>
        <v>7236.657584960825</v>
      </c>
      <c r="K89" s="242">
        <f t="shared" si="13"/>
        <v>18064.333692227206</v>
      </c>
      <c r="L89" s="242">
        <f t="shared" si="13"/>
        <v>308184.84761081706</v>
      </c>
    </row>
    <row r="90" spans="1:12" ht="16.5">
      <c r="A90" s="139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</row>
    <row r="91" spans="1:12" ht="16.5">
      <c r="A91" s="139" t="s">
        <v>105</v>
      </c>
      <c r="B91" s="242">
        <f>SUM(B78:B82)</f>
        <v>88658.0873203821</v>
      </c>
      <c r="C91" s="242">
        <f aca="true" t="shared" si="14" ref="C91:L91">SUM(C78:C82)</f>
        <v>8743.016103864218</v>
      </c>
      <c r="D91" s="242">
        <f t="shared" si="14"/>
        <v>12027.861730289995</v>
      </c>
      <c r="E91" s="242">
        <f t="shared" si="14"/>
        <v>56294.58492885908</v>
      </c>
      <c r="F91" s="242">
        <f t="shared" si="14"/>
        <v>2106.009982787951</v>
      </c>
      <c r="G91" s="242">
        <f t="shared" si="14"/>
        <v>11112.090325036821</v>
      </c>
      <c r="H91" s="242">
        <f t="shared" si="14"/>
        <v>28467.571621082014</v>
      </c>
      <c r="I91" s="242">
        <f t="shared" si="14"/>
        <v>66780.06972894631</v>
      </c>
      <c r="J91" s="242">
        <f t="shared" si="14"/>
        <v>6979.254914233075</v>
      </c>
      <c r="K91" s="242">
        <f t="shared" si="14"/>
        <v>17305.604213502465</v>
      </c>
      <c r="L91" s="242">
        <f t="shared" si="14"/>
        <v>298474.15086898406</v>
      </c>
    </row>
    <row r="92" spans="1:12" ht="16.5">
      <c r="A92" s="139"/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</row>
    <row r="93" spans="1:12" ht="16.5">
      <c r="A93" s="139"/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</row>
    <row r="94" spans="1:12" ht="16.5">
      <c r="A94" s="139" t="s">
        <v>106</v>
      </c>
      <c r="B94" s="242">
        <f>SUM(B85:B87)</f>
        <v>248671.1565048416</v>
      </c>
      <c r="C94" s="242">
        <f aca="true" t="shared" si="15" ref="C94:L94">SUM(C85:C87)</f>
        <v>18933.59346008978</v>
      </c>
      <c r="D94" s="242">
        <f t="shared" si="15"/>
        <v>23827.31188148475</v>
      </c>
      <c r="E94" s="242">
        <f t="shared" si="15"/>
        <v>87798.24024902811</v>
      </c>
      <c r="F94" s="242">
        <f t="shared" si="15"/>
        <v>3130.4657018910493</v>
      </c>
      <c r="G94" s="242">
        <f t="shared" si="15"/>
        <v>29284.09141820905</v>
      </c>
      <c r="H94" s="242">
        <f t="shared" si="15"/>
        <v>78711.65079032705</v>
      </c>
      <c r="I94" s="242">
        <f t="shared" si="15"/>
        <v>174982.60127688228</v>
      </c>
      <c r="J94" s="242">
        <f t="shared" si="15"/>
        <v>33952.93080772177</v>
      </c>
      <c r="K94" s="242">
        <f t="shared" si="15"/>
        <v>38156.41860016599</v>
      </c>
      <c r="L94" s="242">
        <f t="shared" si="15"/>
        <v>737448.4606906414</v>
      </c>
    </row>
    <row r="95" spans="1:12" ht="16.5">
      <c r="A95" s="139"/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</row>
    <row r="96" spans="1:12" ht="16.5">
      <c r="A96" s="139" t="s">
        <v>107</v>
      </c>
      <c r="B96" s="242">
        <f>SUM(B89:B91)</f>
        <v>203173.84939423495</v>
      </c>
      <c r="C96" s="242">
        <f aca="true" t="shared" si="16" ref="C96:L96">SUM(C89:C91)</f>
        <v>15673.574706313191</v>
      </c>
      <c r="D96" s="242">
        <f t="shared" si="16"/>
        <v>22643.460866827645</v>
      </c>
      <c r="E96" s="242">
        <f t="shared" si="16"/>
        <v>107144.45664257993</v>
      </c>
      <c r="F96" s="242">
        <f t="shared" si="16"/>
        <v>4323.560675998546</v>
      </c>
      <c r="G96" s="242">
        <f t="shared" si="16"/>
        <v>24454.091503438765</v>
      </c>
      <c r="H96" s="242">
        <f t="shared" si="16"/>
        <v>55828.09218119068</v>
      </c>
      <c r="I96" s="242">
        <f t="shared" si="16"/>
        <v>123832.06210429383</v>
      </c>
      <c r="J96" s="242">
        <f t="shared" si="16"/>
        <v>14215.9124991939</v>
      </c>
      <c r="K96" s="242">
        <f t="shared" si="16"/>
        <v>35369.937905729676</v>
      </c>
      <c r="L96" s="242">
        <f t="shared" si="16"/>
        <v>606658.9984798011</v>
      </c>
    </row>
    <row r="97" spans="1:12" ht="16.5">
      <c r="A97" s="139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</row>
    <row r="98" spans="1:12" ht="16.5">
      <c r="A98" s="139"/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</row>
    <row r="99" spans="1:12" ht="16.5">
      <c r="A99" s="139" t="s">
        <v>108</v>
      </c>
      <c r="B99" s="242">
        <f>SUM(B94:B96)</f>
        <v>451845.0058990766</v>
      </c>
      <c r="C99" s="242">
        <f aca="true" t="shared" si="17" ref="C99:L99">SUM(C94:C96)</f>
        <v>34607.168166402975</v>
      </c>
      <c r="D99" s="242">
        <f t="shared" si="17"/>
        <v>46470.772748312396</v>
      </c>
      <c r="E99" s="242">
        <f t="shared" si="17"/>
        <v>194942.69689160804</v>
      </c>
      <c r="F99" s="242">
        <f t="shared" si="17"/>
        <v>7454.026377889595</v>
      </c>
      <c r="G99" s="242">
        <f t="shared" si="17"/>
        <v>53738.182921647815</v>
      </c>
      <c r="H99" s="242">
        <f t="shared" si="17"/>
        <v>134539.74297151773</v>
      </c>
      <c r="I99" s="242">
        <f t="shared" si="17"/>
        <v>298814.6633811761</v>
      </c>
      <c r="J99" s="242">
        <f t="shared" si="17"/>
        <v>48168.843306915674</v>
      </c>
      <c r="K99" s="242">
        <f t="shared" si="17"/>
        <v>73526.35650589567</v>
      </c>
      <c r="L99" s="242">
        <f t="shared" si="17"/>
        <v>1344107.4591704425</v>
      </c>
    </row>
    <row r="100" spans="1:12" ht="17.25" thickBot="1">
      <c r="A100" s="151"/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</row>
    <row r="101" spans="1:12" ht="17.25" thickTop="1">
      <c r="A101" s="95" t="s">
        <v>52</v>
      </c>
      <c r="B101" s="249">
        <f aca="true" t="shared" si="18" ref="B101:L101">SUM(B60:B82)-B99</f>
        <v>0</v>
      </c>
      <c r="C101" s="249">
        <f t="shared" si="18"/>
        <v>0</v>
      </c>
      <c r="D101" s="249">
        <f t="shared" si="18"/>
        <v>0</v>
      </c>
      <c r="E101" s="249">
        <f t="shared" si="18"/>
        <v>0</v>
      </c>
      <c r="F101" s="249">
        <f t="shared" si="18"/>
        <v>0</v>
      </c>
      <c r="G101" s="249">
        <f t="shared" si="18"/>
        <v>0</v>
      </c>
      <c r="H101" s="249">
        <f t="shared" si="18"/>
        <v>0</v>
      </c>
      <c r="I101" s="249">
        <f t="shared" si="18"/>
        <v>0</v>
      </c>
      <c r="J101" s="249">
        <f t="shared" si="18"/>
        <v>0</v>
      </c>
      <c r="K101" s="249">
        <f t="shared" si="18"/>
        <v>0</v>
      </c>
      <c r="L101" s="249">
        <f t="shared" si="18"/>
        <v>0</v>
      </c>
    </row>
    <row r="102" spans="1:12" ht="12.75">
      <c r="A102" s="134" t="s">
        <v>148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</sheetData>
  <sheetProtection/>
  <mergeCells count="6">
    <mergeCell ref="A1:L1"/>
    <mergeCell ref="M2:M5"/>
    <mergeCell ref="N2:N5"/>
    <mergeCell ref="M54:M57"/>
    <mergeCell ref="N54:N57"/>
    <mergeCell ref="A54:L54"/>
  </mergeCells>
  <printOptions/>
  <pageMargins left="0.44" right="0.18" top="0.79" bottom="0.33" header="0.26" footer="0.17"/>
  <pageSetup fitToHeight="1" fitToWidth="1" horizontalDpi="600" verticalDpi="600" orientation="landscape" scale="55" r:id="rId1"/>
  <headerFooter alignWithMargins="0">
    <oddFooter>&amp;L&amp;D&amp;C&amp;F&amp;R&amp;T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zoomScale="75" zoomScaleNormal="75" zoomScalePageLayoutView="0" workbookViewId="0" topLeftCell="A1">
      <pane xSplit="1" ySplit="4" topLeftCell="J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39" sqref="Q39"/>
    </sheetView>
  </sheetViews>
  <sheetFormatPr defaultColWidth="9.140625" defaultRowHeight="12.75"/>
  <cols>
    <col min="1" max="1" width="20.140625" style="0" customWidth="1"/>
    <col min="2" max="2" width="16.7109375" style="0" customWidth="1"/>
    <col min="3" max="3" width="16.28125" style="0" customWidth="1"/>
    <col min="4" max="4" width="18.28125" style="0" customWidth="1"/>
    <col min="5" max="5" width="16.00390625" style="0" customWidth="1"/>
    <col min="6" max="6" width="17.28125" style="0" customWidth="1"/>
    <col min="7" max="7" width="16.421875" style="0" customWidth="1"/>
    <col min="8" max="8" width="14.140625" style="0" customWidth="1"/>
    <col min="9" max="11" width="16.28125" style="0" customWidth="1"/>
    <col min="12" max="12" width="19.00390625" style="0" customWidth="1"/>
    <col min="13" max="13" width="15.140625" style="0" customWidth="1"/>
    <col min="14" max="14" width="17.28125" style="0" bestFit="1" customWidth="1"/>
    <col min="15" max="16" width="15.421875" style="0" bestFit="1" customWidth="1"/>
    <col min="17" max="17" width="19.421875" style="0" customWidth="1"/>
    <col min="18" max="18" width="17.421875" style="0" customWidth="1"/>
    <col min="19" max="19" width="15.8515625" style="0" customWidth="1"/>
    <col min="20" max="20" width="18.57421875" style="0" customWidth="1"/>
    <col min="21" max="21" width="17.421875" style="0" customWidth="1"/>
    <col min="22" max="22" width="16.140625" style="63" customWidth="1"/>
    <col min="23" max="23" width="14.8515625" style="0" customWidth="1"/>
    <col min="24" max="24" width="17.28125" style="0" customWidth="1"/>
  </cols>
  <sheetData>
    <row r="1" spans="1:21" ht="39.75" customHeight="1">
      <c r="A1" s="615" t="s">
        <v>62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</row>
    <row r="2" spans="1:21" ht="30.75" customHeight="1" thickBot="1">
      <c r="A2" s="64"/>
      <c r="B2" s="64"/>
      <c r="C2" s="64"/>
      <c r="D2" s="231"/>
      <c r="E2" s="65"/>
      <c r="F2" s="65"/>
      <c r="G2" s="65"/>
      <c r="H2" s="65"/>
      <c r="I2" s="66"/>
      <c r="J2" s="66"/>
      <c r="K2" s="66"/>
      <c r="L2" s="65"/>
      <c r="M2" s="64"/>
      <c r="N2" s="64"/>
      <c r="O2" s="64"/>
      <c r="P2" s="64"/>
      <c r="Q2" s="64"/>
      <c r="R2" s="64"/>
      <c r="S2" s="64"/>
      <c r="T2" s="64"/>
      <c r="U2" s="64"/>
    </row>
    <row r="3" spans="1:24" ht="30">
      <c r="A3" s="67">
        <v>2018</v>
      </c>
      <c r="B3" s="628" t="s">
        <v>63</v>
      </c>
      <c r="C3" s="629"/>
      <c r="D3" s="630"/>
      <c r="E3" s="68" t="s">
        <v>64</v>
      </c>
      <c r="F3" s="68" t="s">
        <v>65</v>
      </c>
      <c r="G3" s="69" t="s">
        <v>66</v>
      </c>
      <c r="H3" s="70" t="s">
        <v>67</v>
      </c>
      <c r="I3" s="232" t="s">
        <v>68</v>
      </c>
      <c r="J3" s="233" t="s">
        <v>69</v>
      </c>
      <c r="K3" s="69" t="s">
        <v>70</v>
      </c>
      <c r="L3" s="71" t="s">
        <v>71</v>
      </c>
      <c r="M3" s="68" t="s">
        <v>72</v>
      </c>
      <c r="N3" s="68" t="s">
        <v>73</v>
      </c>
      <c r="O3" s="68" t="s">
        <v>74</v>
      </c>
      <c r="P3" s="68" t="s">
        <v>75</v>
      </c>
      <c r="Q3" s="68" t="s">
        <v>71</v>
      </c>
      <c r="R3" s="68" t="s">
        <v>76</v>
      </c>
      <c r="S3" s="68" t="s">
        <v>77</v>
      </c>
      <c r="T3" s="69" t="s">
        <v>78</v>
      </c>
      <c r="U3" s="72" t="s">
        <v>71</v>
      </c>
      <c r="V3" s="622" t="s">
        <v>79</v>
      </c>
      <c r="W3" s="617" t="s">
        <v>80</v>
      </c>
      <c r="X3" s="73" t="s">
        <v>81</v>
      </c>
    </row>
    <row r="4" spans="1:23" ht="16.5" thickBot="1">
      <c r="A4" s="475"/>
      <c r="B4" s="476" t="s">
        <v>82</v>
      </c>
      <c r="C4" s="477" t="s">
        <v>83</v>
      </c>
      <c r="D4" s="478" t="s">
        <v>84</v>
      </c>
      <c r="E4" s="479"/>
      <c r="F4" s="479"/>
      <c r="G4" s="480"/>
      <c r="H4" s="481"/>
      <c r="I4" s="482"/>
      <c r="J4" s="483"/>
      <c r="K4" s="484" t="s">
        <v>85</v>
      </c>
      <c r="L4" s="485" t="s">
        <v>86</v>
      </c>
      <c r="M4" s="479"/>
      <c r="N4" s="479"/>
      <c r="O4" s="479"/>
      <c r="P4" s="486" t="s">
        <v>87</v>
      </c>
      <c r="Q4" s="486" t="s">
        <v>88</v>
      </c>
      <c r="R4" s="479"/>
      <c r="S4" s="486" t="s">
        <v>89</v>
      </c>
      <c r="T4" s="487" t="s">
        <v>89</v>
      </c>
      <c r="U4" s="488" t="s">
        <v>89</v>
      </c>
      <c r="V4" s="622"/>
      <c r="W4" s="617"/>
    </row>
    <row r="5" spans="1:21" ht="15.75">
      <c r="A5" s="489"/>
      <c r="B5" s="490"/>
      <c r="C5" s="490"/>
      <c r="D5" s="491"/>
      <c r="E5" s="491"/>
      <c r="F5" s="491"/>
      <c r="G5" s="492"/>
      <c r="H5" s="493"/>
      <c r="I5" s="493"/>
      <c r="J5" s="494"/>
      <c r="K5" s="492"/>
      <c r="L5" s="494"/>
      <c r="M5" s="494"/>
      <c r="N5" s="491"/>
      <c r="O5" s="494"/>
      <c r="P5" s="491"/>
      <c r="Q5" s="491"/>
      <c r="R5" s="491"/>
      <c r="S5" s="491"/>
      <c r="T5" s="492"/>
      <c r="U5" s="495"/>
    </row>
    <row r="6" spans="1:24" ht="15.75">
      <c r="A6" s="77" t="s">
        <v>90</v>
      </c>
      <c r="B6" s="555">
        <f>'[4]Excal-Jan'!$H$20/1000</f>
        <v>10556.14652</v>
      </c>
      <c r="C6" s="555">
        <f>'[4]Excal-Jan'!$H$38/1000</f>
        <v>764.6455</v>
      </c>
      <c r="D6" s="554">
        <f>SUM(B6:C6)</f>
        <v>11320.79202</v>
      </c>
      <c r="E6" s="557">
        <f>'[4]Excal-Jan'!$H$75/1000</f>
        <v>7816.09028</v>
      </c>
      <c r="F6" s="563">
        <f>'[4]Excal-Jan'!$H$70/1000</f>
        <v>1250.58357</v>
      </c>
      <c r="G6" s="553">
        <f>'[4]Excal-Jan'!$H$57/1000</f>
        <v>297.0548904086672</v>
      </c>
      <c r="H6" s="560">
        <f>'[4]Excal-Jan'!$H$63/1000</f>
        <v>1420.0014199999998</v>
      </c>
      <c r="I6" s="562">
        <v>0</v>
      </c>
      <c r="J6" s="557">
        <v>0</v>
      </c>
      <c r="K6" s="553">
        <v>0</v>
      </c>
      <c r="L6" s="532">
        <f>SUM(D6:K6)</f>
        <v>22104.52218040867</v>
      </c>
      <c r="M6" s="552">
        <v>0</v>
      </c>
      <c r="N6" s="551">
        <f>'[4]Excal-Jan'!$H$115/1000</f>
        <v>2110.317738134457</v>
      </c>
      <c r="O6" s="557">
        <v>0</v>
      </c>
      <c r="P6" s="551">
        <v>1241.9491162822053</v>
      </c>
      <c r="Q6" s="551">
        <f>SUM(M6:P6)</f>
        <v>3352.2668544166627</v>
      </c>
      <c r="R6" s="566">
        <v>5243.566482323276</v>
      </c>
      <c r="S6" s="551">
        <f>SUM(L6,Q6,R6)</f>
        <v>30700.355517148608</v>
      </c>
      <c r="T6" s="553">
        <f>'[4]Excal-Jan'!$H$223/1000</f>
        <v>301.1082733620401</v>
      </c>
      <c r="U6" s="352">
        <f>SUM(S6:T6)</f>
        <v>31001.463790510647</v>
      </c>
      <c r="W6" s="50">
        <f>V6-U6</f>
        <v>-31001.463790510647</v>
      </c>
      <c r="X6" s="2"/>
    </row>
    <row r="7" spans="1:24" ht="15.75">
      <c r="A7" s="77"/>
      <c r="B7" s="555"/>
      <c r="C7" s="555"/>
      <c r="D7" s="554"/>
      <c r="E7" s="557"/>
      <c r="F7" s="551"/>
      <c r="G7" s="3"/>
      <c r="H7" s="562"/>
      <c r="I7" s="562"/>
      <c r="J7" s="557"/>
      <c r="K7" s="553"/>
      <c r="L7" s="532">
        <f aca="true" t="shared" si="0" ref="L7:L16">SUM(D7:K7)</f>
        <v>0</v>
      </c>
      <c r="M7" s="552"/>
      <c r="N7" s="551"/>
      <c r="O7" s="557"/>
      <c r="P7" s="551"/>
      <c r="Q7" s="551"/>
      <c r="R7" s="566"/>
      <c r="S7" s="551"/>
      <c r="T7" s="553"/>
      <c r="U7" s="352">
        <f aca="true" t="shared" si="1" ref="U7:U16">SUM(S7:T7)</f>
        <v>0</v>
      </c>
      <c r="W7" s="50"/>
      <c r="X7" s="2"/>
    </row>
    <row r="8" spans="1:24" ht="15.75">
      <c r="A8" s="83" t="s">
        <v>91</v>
      </c>
      <c r="B8" s="558">
        <f>'[5]Excal-Feb'!$H$17/1000</f>
        <v>10489.643170000001</v>
      </c>
      <c r="C8" s="559">
        <f>'[5]Excal-Feb'!$H$33/1000</f>
        <v>827.49621</v>
      </c>
      <c r="D8" s="554">
        <f>SUM(B8:C8)</f>
        <v>11317.13938</v>
      </c>
      <c r="E8" s="557">
        <f>'[5]Excal-Feb'!$H$74/1000</f>
        <v>5897.60465</v>
      </c>
      <c r="F8" s="557">
        <f>'[5]Excal-Feb'!$H$69/1000</f>
        <v>11547.83651</v>
      </c>
      <c r="G8" s="553">
        <f>'[5]Excal-Feb'!$H$53/1000</f>
        <v>1222.11074</v>
      </c>
      <c r="H8" s="566">
        <v>0</v>
      </c>
      <c r="I8" s="562">
        <f>'[5]Excal-Feb'!$H$87/1000</f>
        <v>2756.4163599999997</v>
      </c>
      <c r="J8" s="557">
        <v>0</v>
      </c>
      <c r="K8" s="553">
        <v>0</v>
      </c>
      <c r="L8" s="532">
        <f t="shared" si="0"/>
        <v>32741.107640000002</v>
      </c>
      <c r="M8" s="552">
        <v>0</v>
      </c>
      <c r="N8" s="551">
        <f>'[5]Excal-Feb'!$H$125/1000</f>
        <v>1656.0317419869002</v>
      </c>
      <c r="O8" s="557">
        <v>0</v>
      </c>
      <c r="P8" s="557">
        <v>225.1032854770181</v>
      </c>
      <c r="Q8" s="551">
        <f>SUM(M8:P8)</f>
        <v>1881.1350274639183</v>
      </c>
      <c r="R8" s="566">
        <v>6550.042820965679</v>
      </c>
      <c r="S8" s="551">
        <f>SUM(L8,Q8,R8)</f>
        <v>41172.2854884296</v>
      </c>
      <c r="T8" s="553">
        <f>'[5]Excal-Feb'!$H$175/1000</f>
        <v>233.0327321695484</v>
      </c>
      <c r="U8" s="352">
        <f t="shared" si="1"/>
        <v>41405.318220599154</v>
      </c>
      <c r="W8" s="50">
        <f>V8-U8</f>
        <v>-41405.318220599154</v>
      </c>
      <c r="X8" s="2"/>
    </row>
    <row r="9" spans="1:24" ht="15.75">
      <c r="A9" s="77"/>
      <c r="B9" s="555"/>
      <c r="C9" s="555"/>
      <c r="D9" s="554">
        <f aca="true" t="shared" si="2" ref="D9:D16">SUM(B9:C9)</f>
        <v>0</v>
      </c>
      <c r="E9" s="557"/>
      <c r="F9" s="551"/>
      <c r="G9" s="553"/>
      <c r="H9" s="562"/>
      <c r="I9" s="562"/>
      <c r="J9" s="557"/>
      <c r="K9" s="553"/>
      <c r="L9" s="532">
        <f t="shared" si="0"/>
        <v>0</v>
      </c>
      <c r="M9" s="552"/>
      <c r="N9" s="551"/>
      <c r="O9" s="557"/>
      <c r="P9" s="551"/>
      <c r="Q9" s="551"/>
      <c r="R9" s="551"/>
      <c r="S9" s="551">
        <f aca="true" t="shared" si="3" ref="S9:S16">SUM(L9,Q9,R9)</f>
        <v>0</v>
      </c>
      <c r="T9" s="551"/>
      <c r="U9" s="352">
        <f t="shared" si="1"/>
        <v>0</v>
      </c>
      <c r="W9" s="50"/>
      <c r="X9" s="2"/>
    </row>
    <row r="10" spans="1:24" ht="15.75">
      <c r="A10" s="77" t="s">
        <v>92</v>
      </c>
      <c r="B10" s="555">
        <f>'[5]Excal-Mar'!$H$18/1000</f>
        <v>5081.204449999999</v>
      </c>
      <c r="C10" s="555">
        <f>'[5]Excal-Mar'!$H$36/1000</f>
        <v>451.6227</v>
      </c>
      <c r="D10" s="554">
        <f t="shared" si="2"/>
        <v>5532.827149999999</v>
      </c>
      <c r="E10" s="557">
        <f>'[5]Excal-Mar'!$H$80/1000</f>
        <v>4299.74582</v>
      </c>
      <c r="F10" s="551">
        <f>'[5]Excal-Mar'!$H$75/1000</f>
        <v>8708.470800000001</v>
      </c>
      <c r="G10" s="553">
        <f>'[5]Excal-Mar'!$H$53/1000</f>
        <v>336.0389918611912</v>
      </c>
      <c r="H10" s="562">
        <v>0</v>
      </c>
      <c r="I10" s="562">
        <f>'[5]Excal-Mar'!$H$92/1000</f>
        <v>5591.1398</v>
      </c>
      <c r="J10" s="557">
        <f>'[5]Excal-Mar'!$H$65/1000</f>
        <v>7840.969150000001</v>
      </c>
      <c r="K10" s="553">
        <v>0</v>
      </c>
      <c r="L10" s="532">
        <f t="shared" si="0"/>
        <v>32309.191711861193</v>
      </c>
      <c r="M10" s="552">
        <v>0</v>
      </c>
      <c r="N10" s="551">
        <f>'[5]Excal-Mar'!$H$123/1000</f>
        <v>397.9385589839269</v>
      </c>
      <c r="O10" s="557">
        <v>0</v>
      </c>
      <c r="P10" s="551">
        <v>152.64498488822048</v>
      </c>
      <c r="Q10" s="551">
        <f>SUM(M10:P10)</f>
        <v>550.5835438721474</v>
      </c>
      <c r="R10" s="551">
        <v>5766.956419193022</v>
      </c>
      <c r="S10" s="551">
        <f t="shared" si="3"/>
        <v>38626.731674926355</v>
      </c>
      <c r="T10" s="551">
        <f>'[5]Excal-Mar'!$H$173/1000</f>
        <v>228.89888822529238</v>
      </c>
      <c r="U10" s="352">
        <f t="shared" si="1"/>
        <v>38855.630563151644</v>
      </c>
      <c r="W10" s="50">
        <f>V10-U10</f>
        <v>-38855.630563151644</v>
      </c>
      <c r="X10" s="2"/>
    </row>
    <row r="11" spans="1:24" ht="15.75">
      <c r="A11" s="77"/>
      <c r="B11" s="555"/>
      <c r="C11" s="555"/>
      <c r="D11" s="554">
        <f t="shared" si="2"/>
        <v>0</v>
      </c>
      <c r="E11" s="557"/>
      <c r="F11" s="551"/>
      <c r="G11" s="553"/>
      <c r="H11" s="562"/>
      <c r="I11" s="562"/>
      <c r="J11" s="557"/>
      <c r="K11" s="553"/>
      <c r="L11" s="532">
        <f t="shared" si="0"/>
        <v>0</v>
      </c>
      <c r="M11" s="552"/>
      <c r="N11" s="551"/>
      <c r="O11" s="557"/>
      <c r="P11" s="551"/>
      <c r="Q11" s="551">
        <f>SUM(M11:P11)</f>
        <v>0</v>
      </c>
      <c r="R11" s="551"/>
      <c r="S11" s="551">
        <f t="shared" si="3"/>
        <v>0</v>
      </c>
      <c r="T11" s="551"/>
      <c r="U11" s="352">
        <f t="shared" si="1"/>
        <v>0</v>
      </c>
      <c r="W11" s="50"/>
      <c r="X11" s="2"/>
    </row>
    <row r="12" spans="1:24" ht="15.75">
      <c r="A12" s="77" t="s">
        <v>93</v>
      </c>
      <c r="B12" s="555">
        <v>13542.2</v>
      </c>
      <c r="C12" s="555">
        <v>772.7</v>
      </c>
      <c r="D12" s="554">
        <f t="shared" si="2"/>
        <v>14314.900000000001</v>
      </c>
      <c r="E12" s="557">
        <v>5903.0613306000005</v>
      </c>
      <c r="F12" s="557">
        <v>6026.358338999999</v>
      </c>
      <c r="G12" s="557">
        <v>34.1503854</v>
      </c>
      <c r="H12" s="557">
        <v>0</v>
      </c>
      <c r="I12" s="557">
        <v>5702.962596</v>
      </c>
      <c r="J12" s="557">
        <v>7997.788533000001</v>
      </c>
      <c r="K12" s="557">
        <v>0</v>
      </c>
      <c r="L12" s="532">
        <f t="shared" si="0"/>
        <v>39979.221184</v>
      </c>
      <c r="M12" s="552">
        <v>0</v>
      </c>
      <c r="N12" s="552">
        <v>405.89733016360543</v>
      </c>
      <c r="O12" s="552">
        <v>0</v>
      </c>
      <c r="P12" s="552">
        <v>155.6978845859849</v>
      </c>
      <c r="Q12" s="551">
        <f>SUM(M12:P12)</f>
        <v>561.5952147495904</v>
      </c>
      <c r="R12" s="552">
        <v>3057.663104594457</v>
      </c>
      <c r="S12" s="551">
        <f t="shared" si="3"/>
        <v>43598.47950334405</v>
      </c>
      <c r="T12" s="552">
        <v>233.47686598979823</v>
      </c>
      <c r="U12" s="352">
        <f t="shared" si="1"/>
        <v>43831.95636933385</v>
      </c>
      <c r="W12" s="50">
        <f>V12-U12</f>
        <v>-43831.95636933385</v>
      </c>
      <c r="X12" s="2"/>
    </row>
    <row r="13" spans="1:24" ht="15.75">
      <c r="A13" s="77"/>
      <c r="B13" s="555"/>
      <c r="C13" s="555"/>
      <c r="D13" s="554">
        <f t="shared" si="2"/>
        <v>0</v>
      </c>
      <c r="E13" s="551"/>
      <c r="F13" s="551"/>
      <c r="G13" s="553"/>
      <c r="H13" s="562"/>
      <c r="I13" s="562"/>
      <c r="J13" s="557"/>
      <c r="K13" s="553"/>
      <c r="L13" s="532">
        <f t="shared" si="0"/>
        <v>0</v>
      </c>
      <c r="M13" s="552"/>
      <c r="N13" s="551"/>
      <c r="O13" s="552"/>
      <c r="P13" s="551"/>
      <c r="Q13" s="551">
        <f>SUM(M13:P13)</f>
        <v>0</v>
      </c>
      <c r="R13" s="551"/>
      <c r="S13" s="551"/>
      <c r="T13" s="551"/>
      <c r="U13" s="352">
        <f t="shared" si="1"/>
        <v>0</v>
      </c>
      <c r="W13" s="50"/>
      <c r="X13" s="2"/>
    </row>
    <row r="14" spans="1:24" ht="15.75">
      <c r="A14" s="77" t="s">
        <v>94</v>
      </c>
      <c r="B14" s="555">
        <v>19888.3</v>
      </c>
      <c r="C14" s="555">
        <v>769.6</v>
      </c>
      <c r="D14" s="554">
        <f t="shared" si="2"/>
        <v>20657.899999999998</v>
      </c>
      <c r="E14" s="543">
        <v>6383.97854</v>
      </c>
      <c r="F14" s="543">
        <v>11644.10575</v>
      </c>
      <c r="G14" s="553">
        <v>639.5043</v>
      </c>
      <c r="H14" s="557">
        <v>1217.06204</v>
      </c>
      <c r="I14" s="552">
        <v>2435.41822</v>
      </c>
      <c r="J14" s="552">
        <v>0</v>
      </c>
      <c r="K14" s="553">
        <v>0</v>
      </c>
      <c r="L14" s="532">
        <f t="shared" si="0"/>
        <v>42977.96885</v>
      </c>
      <c r="M14" s="552">
        <v>349.056045076889</v>
      </c>
      <c r="N14" s="551">
        <v>0</v>
      </c>
      <c r="O14" s="552">
        <v>0</v>
      </c>
      <c r="P14" s="564">
        <v>175.59556589307684</v>
      </c>
      <c r="Q14" s="551">
        <v>524.6516109699659</v>
      </c>
      <c r="R14" s="578">
        <v>37202.25940848196</v>
      </c>
      <c r="S14" s="551">
        <f t="shared" si="3"/>
        <v>80704.87986945192</v>
      </c>
      <c r="T14" s="551">
        <v>100.55866438847514</v>
      </c>
      <c r="U14" s="352">
        <f t="shared" si="1"/>
        <v>80805.4385338404</v>
      </c>
      <c r="W14" s="50">
        <f>V14-U14</f>
        <v>-80805.4385338404</v>
      </c>
      <c r="X14" s="2"/>
    </row>
    <row r="15" spans="1:24" ht="15.75">
      <c r="A15" s="77"/>
      <c r="B15" s="555"/>
      <c r="C15" s="555"/>
      <c r="D15" s="554">
        <f t="shared" si="2"/>
        <v>0</v>
      </c>
      <c r="E15" s="551"/>
      <c r="F15" s="551"/>
      <c r="G15" s="553"/>
      <c r="H15" s="557"/>
      <c r="I15" s="552"/>
      <c r="J15" s="552"/>
      <c r="K15" s="553"/>
      <c r="L15" s="532">
        <f t="shared" si="0"/>
        <v>0</v>
      </c>
      <c r="M15" s="552"/>
      <c r="N15" s="551"/>
      <c r="O15" s="552"/>
      <c r="P15" s="551"/>
      <c r="Q15" s="551"/>
      <c r="R15" s="578"/>
      <c r="S15" s="551"/>
      <c r="T15" s="551"/>
      <c r="U15" s="352">
        <f t="shared" si="1"/>
        <v>0</v>
      </c>
      <c r="W15" s="50"/>
      <c r="X15" s="2"/>
    </row>
    <row r="16" spans="1:24" ht="15.75">
      <c r="A16" s="77" t="s">
        <v>95</v>
      </c>
      <c r="B16" s="555">
        <v>13817.9</v>
      </c>
      <c r="C16" s="555">
        <v>736.6</v>
      </c>
      <c r="D16" s="554">
        <f t="shared" si="2"/>
        <v>14554.5</v>
      </c>
      <c r="E16" s="554">
        <v>5083.98207</v>
      </c>
      <c r="F16" s="554"/>
      <c r="G16" s="556">
        <v>413.9314406182135</v>
      </c>
      <c r="H16" s="560"/>
      <c r="I16" s="560"/>
      <c r="J16" s="557">
        <v>0</v>
      </c>
      <c r="K16" s="553">
        <v>0</v>
      </c>
      <c r="L16" s="532">
        <f t="shared" si="0"/>
        <v>20052.41351061821</v>
      </c>
      <c r="M16" s="552">
        <v>0</v>
      </c>
      <c r="N16" s="532">
        <v>5537.101491967837</v>
      </c>
      <c r="O16" s="557">
        <v>0</v>
      </c>
      <c r="P16" s="551">
        <v>78.75334386487651</v>
      </c>
      <c r="Q16" s="551">
        <v>5615.854835832713</v>
      </c>
      <c r="R16" s="570">
        <v>250340.213340549</v>
      </c>
      <c r="S16" s="551">
        <f t="shared" si="3"/>
        <v>276008.4816869999</v>
      </c>
      <c r="T16" s="554">
        <v>3915.211679525864</v>
      </c>
      <c r="U16" s="352">
        <f t="shared" si="1"/>
        <v>279923.69336652575</v>
      </c>
      <c r="W16" s="50">
        <f aca="true" t="shared" si="4" ref="W16:W28">V16-U16</f>
        <v>-279923.69336652575</v>
      </c>
      <c r="X16" s="2"/>
    </row>
    <row r="17" spans="1:24" ht="15.75">
      <c r="A17" s="77"/>
      <c r="B17" s="555"/>
      <c r="C17" s="555"/>
      <c r="D17" s="554"/>
      <c r="E17" s="554"/>
      <c r="F17" s="551"/>
      <c r="G17" s="563"/>
      <c r="H17" s="566"/>
      <c r="I17" s="567"/>
      <c r="J17" s="552"/>
      <c r="K17" s="553"/>
      <c r="L17" s="430"/>
      <c r="M17" s="552"/>
      <c r="N17" s="551"/>
      <c r="O17" s="557"/>
      <c r="P17" s="551"/>
      <c r="Q17" s="459">
        <f aca="true" t="shared" si="5" ref="Q17:Q28">SUM(M17:P17)</f>
        <v>0</v>
      </c>
      <c r="R17" s="551"/>
      <c r="S17" s="426">
        <f aca="true" t="shared" si="6" ref="S17:S29">SUM(Q17:R17,L17)</f>
        <v>0</v>
      </c>
      <c r="T17" s="551"/>
      <c r="U17" s="352">
        <f>SUM(S17:T17)</f>
        <v>0</v>
      </c>
      <c r="W17" s="50"/>
      <c r="X17" s="2"/>
    </row>
    <row r="18" spans="1:24" ht="15.75">
      <c r="A18" s="77" t="s">
        <v>96</v>
      </c>
      <c r="B18" s="555">
        <f>'[5]Excal-July'!$H$13/1000</f>
        <v>17171.6165</v>
      </c>
      <c r="C18" s="555">
        <f>'[5]Excal-July'!$H$31/1000</f>
        <v>709.7792</v>
      </c>
      <c r="D18" s="554">
        <f>SUM(B18:C18)</f>
        <v>17881.3957</v>
      </c>
      <c r="E18" s="554">
        <f>'[5]Excal-July'!$H$67/1000</f>
        <v>6106.644719999999</v>
      </c>
      <c r="F18" s="561">
        <f>'[5]Excal-July'!$H$61/1000</f>
        <v>7810.5907</v>
      </c>
      <c r="G18" s="564">
        <f>'[5]Excal-July'!$H$55/1000</f>
        <v>239.53087220125605</v>
      </c>
      <c r="H18" s="560">
        <f>'[5]Excal-July'!$H$72/1000</f>
        <v>976.56238</v>
      </c>
      <c r="I18" s="566">
        <v>0</v>
      </c>
      <c r="J18" s="560">
        <v>0</v>
      </c>
      <c r="K18" s="553">
        <v>0</v>
      </c>
      <c r="L18" s="532">
        <f>SUM(D18:K18)</f>
        <v>33014.72437220126</v>
      </c>
      <c r="M18" s="560">
        <v>0</v>
      </c>
      <c r="N18" s="551">
        <v>0</v>
      </c>
      <c r="O18" s="560">
        <v>0</v>
      </c>
      <c r="P18" s="551">
        <f>'[5]Excal-July'!$H$142/1000</f>
        <v>213.74070773112385</v>
      </c>
      <c r="Q18" s="551">
        <f t="shared" si="5"/>
        <v>213.74070773112385</v>
      </c>
      <c r="R18" s="551">
        <f>'[5]Excal-July'!$H$523/1000</f>
        <v>26636.02353157386</v>
      </c>
      <c r="S18" s="551">
        <f>SUM(Q18:R18,L18)</f>
        <v>59864.48861150624</v>
      </c>
      <c r="T18" s="551">
        <f>'[5]Excal-July'!$H$394/1000</f>
        <v>32315.75935545102</v>
      </c>
      <c r="U18" s="614">
        <f>SUM(S18:T18)</f>
        <v>92180.24796695726</v>
      </c>
      <c r="W18" s="50">
        <f t="shared" si="4"/>
        <v>-92180.24796695726</v>
      </c>
      <c r="X18" s="2"/>
    </row>
    <row r="19" spans="1:24" ht="15.75">
      <c r="A19" s="77"/>
      <c r="B19" s="555"/>
      <c r="C19" s="555"/>
      <c r="D19" s="554"/>
      <c r="E19" s="564"/>
      <c r="F19" s="564"/>
      <c r="G19" s="566"/>
      <c r="H19" s="566"/>
      <c r="I19" s="567"/>
      <c r="J19" s="566"/>
      <c r="K19" s="553"/>
      <c r="L19" s="532"/>
      <c r="M19" s="566"/>
      <c r="N19" s="551"/>
      <c r="O19" s="566"/>
      <c r="P19" s="551"/>
      <c r="Q19" s="551"/>
      <c r="R19" s="551"/>
      <c r="S19" s="551"/>
      <c r="T19" s="551"/>
      <c r="U19" s="614"/>
      <c r="W19" s="50"/>
      <c r="X19" s="2"/>
    </row>
    <row r="20" spans="1:24" ht="15.75">
      <c r="A20" s="77" t="s">
        <v>97</v>
      </c>
      <c r="B20" s="555">
        <f>'[5]Excal-Aug_'!$H$13/1000</f>
        <v>13416.023110000002</v>
      </c>
      <c r="C20" s="555">
        <f>'[5]Excal-Aug_'!$H$21/1000</f>
        <v>565.31483</v>
      </c>
      <c r="D20" s="554">
        <f>SUM(B20:C20)</f>
        <v>13981.337940000001</v>
      </c>
      <c r="E20" s="564">
        <f>'[5]Excal-Aug_'!$H$48/1000</f>
        <v>452.29434000000003</v>
      </c>
      <c r="F20" s="564">
        <f>'[5]Excal-Aug_'!$H$37/1000</f>
        <v>16177.8534</v>
      </c>
      <c r="G20" s="566">
        <f>'[5]Excal-Aug_'!$H$32/1000</f>
        <v>509.3111041373019</v>
      </c>
      <c r="H20" s="560">
        <v>0</v>
      </c>
      <c r="I20" s="566">
        <v>0</v>
      </c>
      <c r="J20" s="560">
        <v>0</v>
      </c>
      <c r="K20" s="553">
        <v>0</v>
      </c>
      <c r="L20" s="532">
        <f>SUM(D20:K20)</f>
        <v>31120.796784137303</v>
      </c>
      <c r="M20" s="560">
        <v>0</v>
      </c>
      <c r="N20" s="551">
        <v>0</v>
      </c>
      <c r="O20" s="560">
        <v>0</v>
      </c>
      <c r="P20" s="560">
        <f>'[5]Excal-Aug_'!$H$136/1000</f>
        <v>607.1325591423628</v>
      </c>
      <c r="Q20" s="551">
        <f>SUM(M20:P20)</f>
        <v>607.1325591423628</v>
      </c>
      <c r="R20" s="551">
        <f>'[5]Excal-Aug_'!$H$801/1000</f>
        <v>29.49997129445054</v>
      </c>
      <c r="S20" s="551">
        <f>SUM(Q20:R20,L20)</f>
        <v>31757.429314574118</v>
      </c>
      <c r="T20" s="551">
        <f>'[5]Excal-Aug_'!$H$410/1000</f>
        <v>19.06715650330257</v>
      </c>
      <c r="U20" s="614">
        <f>SUM(S20:T20)</f>
        <v>31776.49647107742</v>
      </c>
      <c r="W20" s="50">
        <f t="shared" si="4"/>
        <v>-31776.49647107742</v>
      </c>
      <c r="X20" s="2"/>
    </row>
    <row r="21" spans="1:24" ht="15.75">
      <c r="A21" s="77"/>
      <c r="B21" s="555"/>
      <c r="C21" s="555"/>
      <c r="D21" s="554"/>
      <c r="E21" s="564"/>
      <c r="F21" s="564"/>
      <c r="G21" s="566"/>
      <c r="H21" s="566"/>
      <c r="I21" s="567"/>
      <c r="J21" s="566"/>
      <c r="K21" s="553"/>
      <c r="L21" s="532"/>
      <c r="M21" s="566"/>
      <c r="N21" s="551"/>
      <c r="O21" s="566"/>
      <c r="P21" s="566"/>
      <c r="Q21" s="551"/>
      <c r="R21" s="551"/>
      <c r="S21" s="551"/>
      <c r="T21" s="560"/>
      <c r="U21" s="614"/>
      <c r="W21" s="50"/>
      <c r="X21" s="2"/>
    </row>
    <row r="22" spans="1:24" ht="15.75">
      <c r="A22" s="77" t="s">
        <v>98</v>
      </c>
      <c r="B22" s="555">
        <f>'[5]EXPT_Sept'!$H$16/1000</f>
        <v>8051.002239999999</v>
      </c>
      <c r="C22" s="555">
        <f>'[5]EXPT_Sept'!$H$24/1000</f>
        <v>361.14580000000007</v>
      </c>
      <c r="D22" s="554">
        <f>SUM(B22:C22)</f>
        <v>8412.148039999998</v>
      </c>
      <c r="E22" s="554">
        <f>'[5]EXPT_Sept'!$H$44/1000</f>
        <v>5695.15075</v>
      </c>
      <c r="F22" s="564">
        <f>'[5]EXPT_Sept'!$H$39/1000</f>
        <v>8291.24124</v>
      </c>
      <c r="G22" s="566">
        <f>'[5]EXPT_Sept'!$H$34/1000</f>
        <v>31.432206565558612</v>
      </c>
      <c r="H22" s="560">
        <f>'[5]EXPT_Sept'!$H$56/1000</f>
        <v>1700</v>
      </c>
      <c r="I22" s="567">
        <v>0</v>
      </c>
      <c r="J22" s="560">
        <v>0</v>
      </c>
      <c r="K22" s="553">
        <v>0</v>
      </c>
      <c r="L22" s="532">
        <f>SUM(D22:K22)</f>
        <v>24129.972236565554</v>
      </c>
      <c r="M22" s="560">
        <v>0</v>
      </c>
      <c r="N22" s="551">
        <v>0</v>
      </c>
      <c r="O22" s="560">
        <v>0</v>
      </c>
      <c r="P22" s="560">
        <f>'[5]EXPT_Sept'!$H$126/1000</f>
        <v>1769.5507055208645</v>
      </c>
      <c r="Q22" s="551">
        <f>SUM(M22:P22)</f>
        <v>1769.5507055208645</v>
      </c>
      <c r="R22" s="551">
        <f>'[5]EXPT_Sept'!$H$1516/1000</f>
        <v>11839.244525361195</v>
      </c>
      <c r="S22" s="551">
        <f>SUM(Q22:R22,L22)</f>
        <v>37738.767467447615</v>
      </c>
      <c r="T22" s="560">
        <f>'[5]EXPT_Sept'!$H$351/1000</f>
        <v>1795.4238042501677</v>
      </c>
      <c r="U22" s="614">
        <f>SUM(S22:T22)</f>
        <v>39534.19127169778</v>
      </c>
      <c r="W22" s="50">
        <f t="shared" si="4"/>
        <v>-39534.19127169778</v>
      </c>
      <c r="X22" s="2"/>
    </row>
    <row r="23" spans="1:24" ht="15.75">
      <c r="A23" s="77"/>
      <c r="B23" s="555"/>
      <c r="C23" s="555"/>
      <c r="D23" s="554"/>
      <c r="E23" s="564"/>
      <c r="F23" s="564"/>
      <c r="G23" s="566"/>
      <c r="H23" s="566"/>
      <c r="I23" s="567"/>
      <c r="J23" s="566"/>
      <c r="K23" s="553"/>
      <c r="L23" s="430">
        <f aca="true" t="shared" si="7" ref="L23:L28">SUM(D23:K23)</f>
        <v>0</v>
      </c>
      <c r="M23" s="566"/>
      <c r="N23" s="560"/>
      <c r="O23" s="566"/>
      <c r="P23" s="551"/>
      <c r="Q23" s="459">
        <f t="shared" si="5"/>
        <v>0</v>
      </c>
      <c r="R23" s="551"/>
      <c r="S23" s="426">
        <f t="shared" si="6"/>
        <v>0</v>
      </c>
      <c r="T23" s="560"/>
      <c r="U23" s="352"/>
      <c r="W23" s="50"/>
      <c r="X23" s="2"/>
    </row>
    <row r="24" spans="1:24" ht="15.75">
      <c r="A24" s="77" t="s">
        <v>99</v>
      </c>
      <c r="B24" s="569"/>
      <c r="C24" s="569"/>
      <c r="D24" s="554">
        <f>SUM(B24:C24)</f>
        <v>0</v>
      </c>
      <c r="E24" s="571"/>
      <c r="F24" s="571"/>
      <c r="G24" s="572"/>
      <c r="H24" s="573"/>
      <c r="I24" s="574"/>
      <c r="J24" s="573"/>
      <c r="K24" s="575"/>
      <c r="L24" s="430">
        <f t="shared" si="7"/>
        <v>0</v>
      </c>
      <c r="M24" s="577"/>
      <c r="N24" s="577"/>
      <c r="O24" s="577"/>
      <c r="P24" s="576"/>
      <c r="Q24" s="459">
        <f t="shared" si="5"/>
        <v>0</v>
      </c>
      <c r="R24" s="578"/>
      <c r="S24" s="426">
        <f t="shared" si="6"/>
        <v>0</v>
      </c>
      <c r="T24" s="579"/>
      <c r="U24" s="352">
        <f>SUM(S24:T24)</f>
        <v>0</v>
      </c>
      <c r="W24" s="50">
        <f t="shared" si="4"/>
        <v>0</v>
      </c>
      <c r="X24" s="2"/>
    </row>
    <row r="25" spans="1:24" ht="15.75">
      <c r="A25" s="77"/>
      <c r="B25" s="555"/>
      <c r="C25" s="555"/>
      <c r="D25" s="554"/>
      <c r="E25" s="564"/>
      <c r="F25" s="564"/>
      <c r="G25" s="566"/>
      <c r="H25" s="567"/>
      <c r="I25" s="132"/>
      <c r="J25" s="567"/>
      <c r="K25" s="553"/>
      <c r="L25" s="430">
        <f t="shared" si="7"/>
        <v>0</v>
      </c>
      <c r="M25" s="567"/>
      <c r="N25" s="551"/>
      <c r="O25" s="567"/>
      <c r="P25" s="551"/>
      <c r="Q25" s="459">
        <f t="shared" si="5"/>
        <v>0</v>
      </c>
      <c r="R25" s="560"/>
      <c r="S25" s="426">
        <f t="shared" si="6"/>
        <v>0</v>
      </c>
      <c r="T25" s="560"/>
      <c r="U25" s="352"/>
      <c r="W25" s="50">
        <f t="shared" si="4"/>
        <v>0</v>
      </c>
      <c r="X25" s="2"/>
    </row>
    <row r="26" spans="1:24" ht="15.75">
      <c r="A26" s="77" t="s">
        <v>100</v>
      </c>
      <c r="B26" s="555"/>
      <c r="C26" s="555"/>
      <c r="D26" s="554">
        <f>SUM(B26:C26)</f>
        <v>0</v>
      </c>
      <c r="E26" s="560"/>
      <c r="F26" s="560"/>
      <c r="G26" s="566"/>
      <c r="H26" s="560"/>
      <c r="I26" s="567"/>
      <c r="J26" s="560"/>
      <c r="K26" s="553"/>
      <c r="L26" s="430">
        <f t="shared" si="7"/>
        <v>0</v>
      </c>
      <c r="M26" s="560"/>
      <c r="N26" s="564"/>
      <c r="O26" s="560"/>
      <c r="P26" s="560"/>
      <c r="Q26" s="459">
        <f t="shared" si="5"/>
        <v>0</v>
      </c>
      <c r="R26" s="564"/>
      <c r="S26" s="426">
        <f t="shared" si="6"/>
        <v>0</v>
      </c>
      <c r="T26" s="564"/>
      <c r="U26" s="352">
        <f>SUM(S26:T26)</f>
        <v>0</v>
      </c>
      <c r="W26" s="50">
        <f>V26-U26</f>
        <v>0</v>
      </c>
      <c r="X26" s="2"/>
    </row>
    <row r="27" spans="1:24" ht="15.75">
      <c r="A27" s="77"/>
      <c r="B27" s="555"/>
      <c r="C27" s="555"/>
      <c r="D27" s="554"/>
      <c r="E27" s="564"/>
      <c r="F27" s="564"/>
      <c r="G27" s="566"/>
      <c r="H27" s="566"/>
      <c r="I27" s="567"/>
      <c r="J27" s="566"/>
      <c r="K27" s="553"/>
      <c r="L27" s="430">
        <f t="shared" si="7"/>
        <v>0</v>
      </c>
      <c r="M27" s="566"/>
      <c r="N27" s="551"/>
      <c r="O27" s="566"/>
      <c r="P27" s="551"/>
      <c r="Q27" s="459">
        <f t="shared" si="5"/>
        <v>0</v>
      </c>
      <c r="R27" s="551"/>
      <c r="S27" s="426">
        <f t="shared" si="6"/>
        <v>0</v>
      </c>
      <c r="T27" s="551"/>
      <c r="U27" s="352"/>
      <c r="W27" s="50">
        <f t="shared" si="4"/>
        <v>0</v>
      </c>
      <c r="X27" s="2"/>
    </row>
    <row r="28" spans="1:24" ht="15.75">
      <c r="A28" s="77" t="s">
        <v>101</v>
      </c>
      <c r="B28" s="565"/>
      <c r="C28" s="565"/>
      <c r="D28" s="554">
        <f>SUM(B28:C28)</f>
        <v>0</v>
      </c>
      <c r="E28" s="564"/>
      <c r="F28" s="564"/>
      <c r="G28" s="568"/>
      <c r="H28" s="560"/>
      <c r="I28" s="564"/>
      <c r="J28" s="560"/>
      <c r="K28" s="553"/>
      <c r="L28" s="430">
        <f t="shared" si="7"/>
        <v>0</v>
      </c>
      <c r="M28" s="560"/>
      <c r="N28" s="564"/>
      <c r="O28" s="560"/>
      <c r="P28" s="564"/>
      <c r="Q28" s="459">
        <f t="shared" si="5"/>
        <v>0</v>
      </c>
      <c r="R28" s="564"/>
      <c r="S28" s="426">
        <f t="shared" si="6"/>
        <v>0</v>
      </c>
      <c r="T28" s="564"/>
      <c r="U28" s="423">
        <f>SUM(S28:T28)</f>
        <v>0</v>
      </c>
      <c r="W28" s="50">
        <f t="shared" si="4"/>
        <v>0</v>
      </c>
      <c r="X28" s="2"/>
    </row>
    <row r="29" spans="1:21" ht="15.75">
      <c r="A29" s="77"/>
      <c r="B29" s="346"/>
      <c r="C29" s="346"/>
      <c r="D29" s="347"/>
      <c r="E29" s="355"/>
      <c r="F29" s="355"/>
      <c r="G29" s="354"/>
      <c r="H29" s="349"/>
      <c r="I29" s="351"/>
      <c r="J29" s="335"/>
      <c r="K29" s="350"/>
      <c r="L29" s="331"/>
      <c r="M29" s="348"/>
      <c r="N29" s="348"/>
      <c r="O29" s="348"/>
      <c r="P29" s="348"/>
      <c r="Q29" s="348"/>
      <c r="R29" s="348"/>
      <c r="S29" s="426">
        <f t="shared" si="6"/>
        <v>0</v>
      </c>
      <c r="T29" s="348"/>
      <c r="U29" s="356"/>
    </row>
    <row r="30" spans="1:21" ht="15.75">
      <c r="A30" s="77"/>
      <c r="B30" s="346"/>
      <c r="C30" s="346"/>
      <c r="D30" s="347"/>
      <c r="E30" s="348"/>
      <c r="F30" s="348"/>
      <c r="G30" s="349"/>
      <c r="H30" s="349"/>
      <c r="I30" s="351"/>
      <c r="J30" s="335"/>
      <c r="K30" s="350"/>
      <c r="L30" s="331"/>
      <c r="M30" s="348"/>
      <c r="N30" s="348"/>
      <c r="O30" s="348"/>
      <c r="P30" s="348"/>
      <c r="Q30" s="348"/>
      <c r="R30" s="348"/>
      <c r="S30" s="348"/>
      <c r="T30" s="348"/>
      <c r="U30" s="356"/>
    </row>
    <row r="31" spans="1:21" ht="15.75">
      <c r="A31" s="84" t="s">
        <v>102</v>
      </c>
      <c r="B31" s="347">
        <f>SUM(B6:B10)</f>
        <v>26126.994140000003</v>
      </c>
      <c r="C31" s="347">
        <f aca="true" t="shared" si="8" ref="C31:U31">SUM(C6:C10)</f>
        <v>2043.7644099999998</v>
      </c>
      <c r="D31" s="347">
        <f t="shared" si="8"/>
        <v>28170.75855</v>
      </c>
      <c r="E31" s="347">
        <f t="shared" si="8"/>
        <v>18013.44075</v>
      </c>
      <c r="F31" s="347">
        <f t="shared" si="8"/>
        <v>21506.89088</v>
      </c>
      <c r="G31" s="347">
        <f t="shared" si="8"/>
        <v>1855.2046222698586</v>
      </c>
      <c r="H31" s="347">
        <f t="shared" si="8"/>
        <v>1420.0014199999998</v>
      </c>
      <c r="I31" s="347">
        <f t="shared" si="8"/>
        <v>8347.55616</v>
      </c>
      <c r="J31" s="347">
        <f t="shared" si="8"/>
        <v>7840.969150000001</v>
      </c>
      <c r="K31" s="347">
        <f t="shared" si="8"/>
        <v>0</v>
      </c>
      <c r="L31" s="347">
        <f t="shared" si="8"/>
        <v>87154.82153226987</v>
      </c>
      <c r="M31" s="347">
        <f t="shared" si="8"/>
        <v>0</v>
      </c>
      <c r="N31" s="347">
        <f t="shared" si="8"/>
        <v>4164.288039105284</v>
      </c>
      <c r="O31" s="347">
        <f t="shared" si="8"/>
        <v>0</v>
      </c>
      <c r="P31" s="347">
        <f t="shared" si="8"/>
        <v>1619.6973866474439</v>
      </c>
      <c r="Q31" s="347">
        <f t="shared" si="8"/>
        <v>5783.985425752728</v>
      </c>
      <c r="R31" s="347">
        <f t="shared" si="8"/>
        <v>17560.565722481977</v>
      </c>
      <c r="S31" s="347">
        <f>SUM(S6:S10)</f>
        <v>110499.37268050457</v>
      </c>
      <c r="T31" s="347">
        <f t="shared" si="8"/>
        <v>763.0398937568808</v>
      </c>
      <c r="U31" s="357">
        <f t="shared" si="8"/>
        <v>111262.41257426144</v>
      </c>
    </row>
    <row r="32" spans="1:21" ht="15.75">
      <c r="A32" s="77"/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58"/>
    </row>
    <row r="33" spans="1:21" ht="15.75">
      <c r="A33" s="84" t="s">
        <v>103</v>
      </c>
      <c r="B33" s="347">
        <f>SUM(B12:B16)</f>
        <v>47248.4</v>
      </c>
      <c r="C33" s="347">
        <f aca="true" t="shared" si="9" ref="C33:U33">SUM(C12:C16)</f>
        <v>2278.9</v>
      </c>
      <c r="D33" s="347">
        <f t="shared" si="9"/>
        <v>49527.3</v>
      </c>
      <c r="E33" s="347">
        <f t="shared" si="9"/>
        <v>17371.021940600003</v>
      </c>
      <c r="F33" s="347">
        <f t="shared" si="9"/>
        <v>17670.464089</v>
      </c>
      <c r="G33" s="347">
        <f t="shared" si="9"/>
        <v>1087.5861260182135</v>
      </c>
      <c r="H33" s="347">
        <f t="shared" si="9"/>
        <v>1217.06204</v>
      </c>
      <c r="I33" s="347">
        <f t="shared" si="9"/>
        <v>8138.380816000001</v>
      </c>
      <c r="J33" s="347">
        <f t="shared" si="9"/>
        <v>7997.788533000001</v>
      </c>
      <c r="K33" s="347">
        <f t="shared" si="9"/>
        <v>0</v>
      </c>
      <c r="L33" s="347">
        <f t="shared" si="9"/>
        <v>103009.6035446182</v>
      </c>
      <c r="M33" s="347">
        <f t="shared" si="9"/>
        <v>349.056045076889</v>
      </c>
      <c r="N33" s="347">
        <f t="shared" si="9"/>
        <v>5942.9988221314425</v>
      </c>
      <c r="O33" s="347">
        <f t="shared" si="9"/>
        <v>0</v>
      </c>
      <c r="P33" s="347">
        <f t="shared" si="9"/>
        <v>410.04679434393825</v>
      </c>
      <c r="Q33" s="347">
        <f t="shared" si="9"/>
        <v>6702.101661552269</v>
      </c>
      <c r="R33" s="347">
        <f t="shared" si="9"/>
        <v>290600.1358536254</v>
      </c>
      <c r="S33" s="347">
        <f t="shared" si="9"/>
        <v>400311.8410597959</v>
      </c>
      <c r="T33" s="347">
        <f t="shared" si="9"/>
        <v>4249.247209904137</v>
      </c>
      <c r="U33" s="357">
        <f t="shared" si="9"/>
        <v>404561.0882697</v>
      </c>
    </row>
    <row r="34" spans="1:21" ht="15.75">
      <c r="A34" s="84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57"/>
    </row>
    <row r="35" spans="1:21" ht="15.75">
      <c r="A35" s="84" t="s">
        <v>104</v>
      </c>
      <c r="B35" s="347">
        <f>SUM(B18:B22)</f>
        <v>38638.64185</v>
      </c>
      <c r="C35" s="347">
        <f aca="true" t="shared" si="10" ref="C35:U35">SUM(C18:C22)</f>
        <v>1636.23983</v>
      </c>
      <c r="D35" s="347">
        <f t="shared" si="10"/>
        <v>40274.88168</v>
      </c>
      <c r="E35" s="347">
        <f t="shared" si="10"/>
        <v>12254.08981</v>
      </c>
      <c r="F35" s="347">
        <f t="shared" si="10"/>
        <v>32279.68534</v>
      </c>
      <c r="G35" s="347">
        <f t="shared" si="10"/>
        <v>780.2741829041166</v>
      </c>
      <c r="H35" s="347">
        <f t="shared" si="10"/>
        <v>2676.56238</v>
      </c>
      <c r="I35" s="347">
        <f t="shared" si="10"/>
        <v>0</v>
      </c>
      <c r="J35" s="347">
        <f t="shared" si="10"/>
        <v>0</v>
      </c>
      <c r="K35" s="347">
        <f t="shared" si="10"/>
        <v>0</v>
      </c>
      <c r="L35" s="347">
        <f t="shared" si="10"/>
        <v>88265.49339290411</v>
      </c>
      <c r="M35" s="347">
        <f t="shared" si="10"/>
        <v>0</v>
      </c>
      <c r="N35" s="347">
        <f t="shared" si="10"/>
        <v>0</v>
      </c>
      <c r="O35" s="347">
        <f t="shared" si="10"/>
        <v>0</v>
      </c>
      <c r="P35" s="347">
        <f t="shared" si="10"/>
        <v>2590.423972394351</v>
      </c>
      <c r="Q35" s="347">
        <f t="shared" si="10"/>
        <v>2590.423972394351</v>
      </c>
      <c r="R35" s="347">
        <f t="shared" si="10"/>
        <v>38504.768028229504</v>
      </c>
      <c r="S35" s="347">
        <f t="shared" si="10"/>
        <v>129360.68539352797</v>
      </c>
      <c r="T35" s="347">
        <f t="shared" si="10"/>
        <v>34130.25031620449</v>
      </c>
      <c r="U35" s="357">
        <f t="shared" si="10"/>
        <v>163490.93570973247</v>
      </c>
    </row>
    <row r="36" spans="1:21" ht="15.75">
      <c r="A36" s="84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57"/>
    </row>
    <row r="37" spans="1:21" ht="15.75">
      <c r="A37" s="84" t="s">
        <v>105</v>
      </c>
      <c r="B37" s="347">
        <f>SUM(B24:B28)</f>
        <v>0</v>
      </c>
      <c r="C37" s="347">
        <f aca="true" t="shared" si="11" ref="C37:U37">SUM(C24:C28)</f>
        <v>0</v>
      </c>
      <c r="D37" s="347">
        <f t="shared" si="11"/>
        <v>0</v>
      </c>
      <c r="E37" s="347">
        <f t="shared" si="11"/>
        <v>0</v>
      </c>
      <c r="F37" s="347">
        <f t="shared" si="11"/>
        <v>0</v>
      </c>
      <c r="G37" s="347">
        <f t="shared" si="11"/>
        <v>0</v>
      </c>
      <c r="H37" s="347">
        <f t="shared" si="11"/>
        <v>0</v>
      </c>
      <c r="I37" s="347">
        <f t="shared" si="11"/>
        <v>0</v>
      </c>
      <c r="J37" s="347">
        <f t="shared" si="11"/>
        <v>0</v>
      </c>
      <c r="K37" s="347">
        <f t="shared" si="11"/>
        <v>0</v>
      </c>
      <c r="L37" s="347">
        <f t="shared" si="11"/>
        <v>0</v>
      </c>
      <c r="M37" s="347">
        <f t="shared" si="11"/>
        <v>0</v>
      </c>
      <c r="N37" s="347">
        <f t="shared" si="11"/>
        <v>0</v>
      </c>
      <c r="O37" s="347">
        <f t="shared" si="11"/>
        <v>0</v>
      </c>
      <c r="P37" s="347">
        <f t="shared" si="11"/>
        <v>0</v>
      </c>
      <c r="Q37" s="347">
        <f t="shared" si="11"/>
        <v>0</v>
      </c>
      <c r="R37" s="347">
        <f t="shared" si="11"/>
        <v>0</v>
      </c>
      <c r="S37" s="347">
        <f t="shared" si="11"/>
        <v>0</v>
      </c>
      <c r="T37" s="347">
        <f t="shared" si="11"/>
        <v>0</v>
      </c>
      <c r="U37" s="357">
        <f t="shared" si="11"/>
        <v>0</v>
      </c>
    </row>
    <row r="38" spans="1:21" ht="15.75">
      <c r="A38" s="84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9"/>
    </row>
    <row r="39" spans="1:21" ht="15.75">
      <c r="A39" s="84"/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57"/>
    </row>
    <row r="40" spans="1:21" ht="15.75">
      <c r="A40" s="84" t="s">
        <v>106</v>
      </c>
      <c r="B40" s="347">
        <f>SUM(B31:B33)</f>
        <v>73375.39414</v>
      </c>
      <c r="C40" s="347">
        <f aca="true" t="shared" si="12" ref="C40:U40">SUM(C31:C33)</f>
        <v>4322.664409999999</v>
      </c>
      <c r="D40" s="347">
        <f t="shared" si="12"/>
        <v>77698.05855</v>
      </c>
      <c r="E40" s="347">
        <f t="shared" si="12"/>
        <v>35384.462690600005</v>
      </c>
      <c r="F40" s="347">
        <f t="shared" si="12"/>
        <v>39177.354969</v>
      </c>
      <c r="G40" s="347">
        <f t="shared" si="12"/>
        <v>2942.790748288072</v>
      </c>
      <c r="H40" s="347">
        <f t="shared" si="12"/>
        <v>2637.06346</v>
      </c>
      <c r="I40" s="347">
        <f t="shared" si="12"/>
        <v>16485.936976</v>
      </c>
      <c r="J40" s="347">
        <f t="shared" si="12"/>
        <v>15838.757683000002</v>
      </c>
      <c r="K40" s="347">
        <f t="shared" si="12"/>
        <v>0</v>
      </c>
      <c r="L40" s="347">
        <f t="shared" si="12"/>
        <v>190164.42507688806</v>
      </c>
      <c r="M40" s="347">
        <f t="shared" si="12"/>
        <v>349.056045076889</v>
      </c>
      <c r="N40" s="347">
        <f t="shared" si="12"/>
        <v>10107.286861236727</v>
      </c>
      <c r="O40" s="347">
        <f t="shared" si="12"/>
        <v>0</v>
      </c>
      <c r="P40" s="347">
        <f t="shared" si="12"/>
        <v>2029.744180991382</v>
      </c>
      <c r="Q40" s="347">
        <f t="shared" si="12"/>
        <v>12486.087087304997</v>
      </c>
      <c r="R40" s="347">
        <f t="shared" si="12"/>
        <v>308160.7015761074</v>
      </c>
      <c r="S40" s="347">
        <f t="shared" si="12"/>
        <v>510811.21374030045</v>
      </c>
      <c r="T40" s="347">
        <f t="shared" si="12"/>
        <v>5012.287103661018</v>
      </c>
      <c r="U40" s="357">
        <f t="shared" si="12"/>
        <v>515823.50084396143</v>
      </c>
    </row>
    <row r="41" spans="1:21" ht="15.75">
      <c r="A41" s="84"/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58"/>
    </row>
    <row r="42" spans="1:21" ht="15.75">
      <c r="A42" s="84" t="s">
        <v>107</v>
      </c>
      <c r="B42" s="347">
        <f>SUM(B35:B37)</f>
        <v>38638.64185</v>
      </c>
      <c r="C42" s="347">
        <f aca="true" t="shared" si="13" ref="C42:U42">SUM(C35:C37)</f>
        <v>1636.23983</v>
      </c>
      <c r="D42" s="347">
        <f t="shared" si="13"/>
        <v>40274.88168</v>
      </c>
      <c r="E42" s="347">
        <f t="shared" si="13"/>
        <v>12254.08981</v>
      </c>
      <c r="F42" s="347">
        <f t="shared" si="13"/>
        <v>32279.68534</v>
      </c>
      <c r="G42" s="347">
        <f t="shared" si="13"/>
        <v>780.2741829041166</v>
      </c>
      <c r="H42" s="347">
        <f t="shared" si="13"/>
        <v>2676.56238</v>
      </c>
      <c r="I42" s="347">
        <f t="shared" si="13"/>
        <v>0</v>
      </c>
      <c r="J42" s="347">
        <f t="shared" si="13"/>
        <v>0</v>
      </c>
      <c r="K42" s="347">
        <f t="shared" si="13"/>
        <v>0</v>
      </c>
      <c r="L42" s="347">
        <f t="shared" si="13"/>
        <v>88265.49339290411</v>
      </c>
      <c r="M42" s="347">
        <f t="shared" si="13"/>
        <v>0</v>
      </c>
      <c r="N42" s="347">
        <f t="shared" si="13"/>
        <v>0</v>
      </c>
      <c r="O42" s="347">
        <f t="shared" si="13"/>
        <v>0</v>
      </c>
      <c r="P42" s="347">
        <f t="shared" si="13"/>
        <v>2590.423972394351</v>
      </c>
      <c r="Q42" s="347">
        <f t="shared" si="13"/>
        <v>2590.423972394351</v>
      </c>
      <c r="R42" s="347">
        <f t="shared" si="13"/>
        <v>38504.768028229504</v>
      </c>
      <c r="S42" s="347">
        <f t="shared" si="13"/>
        <v>129360.68539352797</v>
      </c>
      <c r="T42" s="347">
        <f t="shared" si="13"/>
        <v>34130.25031620449</v>
      </c>
      <c r="U42" s="357">
        <f t="shared" si="13"/>
        <v>163490.93570973247</v>
      </c>
    </row>
    <row r="43" spans="1:21" ht="15.75">
      <c r="A43" s="84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57"/>
    </row>
    <row r="44" spans="1:21" ht="15.75">
      <c r="A44" s="84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57"/>
    </row>
    <row r="45" spans="1:21" ht="15.75">
      <c r="A45" s="84" t="s">
        <v>108</v>
      </c>
      <c r="B45" s="347">
        <f>SUM(B40:B42)</f>
        <v>112014.03599</v>
      </c>
      <c r="C45" s="347">
        <f aca="true" t="shared" si="14" ref="C45:U45">SUM(C40:C42)</f>
        <v>5958.90424</v>
      </c>
      <c r="D45" s="347">
        <f t="shared" si="14"/>
        <v>117972.94023000001</v>
      </c>
      <c r="E45" s="347">
        <f t="shared" si="14"/>
        <v>47638.5525006</v>
      </c>
      <c r="F45" s="347">
        <f t="shared" si="14"/>
        <v>71457.040309</v>
      </c>
      <c r="G45" s="347">
        <f t="shared" si="14"/>
        <v>3723.0649311921884</v>
      </c>
      <c r="H45" s="347">
        <f t="shared" si="14"/>
        <v>5313.62584</v>
      </c>
      <c r="I45" s="347">
        <f t="shared" si="14"/>
        <v>16485.936976</v>
      </c>
      <c r="J45" s="347">
        <f t="shared" si="14"/>
        <v>15838.757683000002</v>
      </c>
      <c r="K45" s="347">
        <f t="shared" si="14"/>
        <v>0</v>
      </c>
      <c r="L45" s="347">
        <f t="shared" si="14"/>
        <v>278429.9184697922</v>
      </c>
      <c r="M45" s="347">
        <f t="shared" si="14"/>
        <v>349.056045076889</v>
      </c>
      <c r="N45" s="347">
        <f t="shared" si="14"/>
        <v>10107.286861236727</v>
      </c>
      <c r="O45" s="347">
        <f t="shared" si="14"/>
        <v>0</v>
      </c>
      <c r="P45" s="347">
        <f t="shared" si="14"/>
        <v>4620.168153385734</v>
      </c>
      <c r="Q45" s="347">
        <f t="shared" si="14"/>
        <v>15076.511059699347</v>
      </c>
      <c r="R45" s="347">
        <f t="shared" si="14"/>
        <v>346665.4696043369</v>
      </c>
      <c r="S45" s="347">
        <f t="shared" si="14"/>
        <v>640171.8991338285</v>
      </c>
      <c r="T45" s="347">
        <f t="shared" si="14"/>
        <v>39142.537419865504</v>
      </c>
      <c r="U45" s="357">
        <f t="shared" si="14"/>
        <v>679314.4365536938</v>
      </c>
    </row>
    <row r="46" spans="1:21" ht="16.5" thickBot="1">
      <c r="A46" s="85"/>
      <c r="B46" s="360"/>
      <c r="C46" s="360"/>
      <c r="D46" s="361"/>
      <c r="E46" s="362"/>
      <c r="F46" s="362"/>
      <c r="G46" s="363"/>
      <c r="H46" s="364"/>
      <c r="I46" s="364"/>
      <c r="J46" s="365"/>
      <c r="K46" s="363"/>
      <c r="L46" s="365"/>
      <c r="M46" s="362"/>
      <c r="N46" s="362"/>
      <c r="O46" s="362"/>
      <c r="P46" s="362"/>
      <c r="Q46" s="362"/>
      <c r="R46" s="362"/>
      <c r="S46" s="362"/>
      <c r="T46" s="362"/>
      <c r="U46" s="366"/>
    </row>
    <row r="47" ht="15">
      <c r="A47" s="219" t="s">
        <v>237</v>
      </c>
    </row>
    <row r="48" spans="1:22" s="90" customFormat="1" ht="12.75">
      <c r="A48" s="91" t="s">
        <v>110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89"/>
    </row>
    <row r="49" spans="1:23" s="93" customFormat="1" ht="12" customHeight="1">
      <c r="A49" s="95" t="s">
        <v>52</v>
      </c>
      <c r="B49" s="96">
        <f aca="true" t="shared" si="15" ref="B49:L49">SUM(B6:B28)-B45</f>
        <v>0</v>
      </c>
      <c r="C49" s="96">
        <f t="shared" si="15"/>
        <v>0</v>
      </c>
      <c r="D49" s="96">
        <f t="shared" si="15"/>
        <v>0</v>
      </c>
      <c r="E49" s="96">
        <f t="shared" si="15"/>
        <v>0</v>
      </c>
      <c r="F49" s="96">
        <f t="shared" si="15"/>
        <v>0</v>
      </c>
      <c r="G49" s="96">
        <f t="shared" si="15"/>
        <v>0</v>
      </c>
      <c r="H49" s="96">
        <f t="shared" si="15"/>
        <v>0</v>
      </c>
      <c r="I49" s="96">
        <f t="shared" si="15"/>
        <v>0</v>
      </c>
      <c r="J49" s="96">
        <f t="shared" si="15"/>
        <v>0</v>
      </c>
      <c r="K49" s="96"/>
      <c r="L49" s="96">
        <f t="shared" si="15"/>
        <v>0</v>
      </c>
      <c r="M49" s="96">
        <f aca="true" t="shared" si="16" ref="M49:U49">SUM(M6:M28)-M45</f>
        <v>0</v>
      </c>
      <c r="N49" s="96">
        <f t="shared" si="16"/>
        <v>0</v>
      </c>
      <c r="O49" s="96">
        <f t="shared" si="16"/>
        <v>0</v>
      </c>
      <c r="P49" s="96">
        <f t="shared" si="16"/>
        <v>0</v>
      </c>
      <c r="Q49" s="96">
        <f t="shared" si="16"/>
        <v>0</v>
      </c>
      <c r="R49" s="96">
        <f t="shared" si="16"/>
        <v>0</v>
      </c>
      <c r="S49" s="96">
        <f t="shared" si="16"/>
        <v>0</v>
      </c>
      <c r="T49" s="96">
        <f t="shared" si="16"/>
        <v>0</v>
      </c>
      <c r="U49" s="96">
        <f t="shared" si="16"/>
        <v>0</v>
      </c>
      <c r="W49" s="94"/>
    </row>
    <row r="50" ht="12.75"/>
    <row r="51" ht="12.75"/>
    <row r="52" ht="12.75"/>
    <row r="53" spans="22:24" ht="25.5">
      <c r="V53" s="616" t="s">
        <v>79</v>
      </c>
      <c r="W53" s="617" t="s">
        <v>80</v>
      </c>
      <c r="X53" s="73" t="s">
        <v>81</v>
      </c>
    </row>
    <row r="54" spans="1:23" ht="30">
      <c r="A54" s="615" t="s">
        <v>62</v>
      </c>
      <c r="B54" s="615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5"/>
      <c r="O54" s="615"/>
      <c r="P54" s="615"/>
      <c r="Q54" s="615"/>
      <c r="R54" s="615"/>
      <c r="S54" s="615"/>
      <c r="T54" s="615"/>
      <c r="U54" s="615"/>
      <c r="V54" s="616"/>
      <c r="W54" s="617"/>
    </row>
    <row r="55" spans="1:21" ht="26.25" thickBot="1">
      <c r="A55" s="64"/>
      <c r="B55" s="64"/>
      <c r="C55" s="64"/>
      <c r="D55" s="231"/>
      <c r="E55" s="65"/>
      <c r="F55" s="65"/>
      <c r="G55" s="65"/>
      <c r="H55" s="65"/>
      <c r="I55" s="66"/>
      <c r="J55" s="66"/>
      <c r="K55" s="66"/>
      <c r="L55" s="65"/>
      <c r="M55" s="64"/>
      <c r="N55" s="64"/>
      <c r="O55" s="64"/>
      <c r="P55" s="64"/>
      <c r="Q55" s="64"/>
      <c r="R55" s="64"/>
      <c r="S55" s="64"/>
      <c r="T55" s="64"/>
      <c r="U55" s="64"/>
    </row>
    <row r="56" spans="1:24" ht="30">
      <c r="A56" s="67">
        <v>2017</v>
      </c>
      <c r="B56" s="628" t="s">
        <v>63</v>
      </c>
      <c r="C56" s="629"/>
      <c r="D56" s="630"/>
      <c r="E56" s="68" t="s">
        <v>64</v>
      </c>
      <c r="F56" s="68" t="s">
        <v>65</v>
      </c>
      <c r="G56" s="69" t="s">
        <v>66</v>
      </c>
      <c r="H56" s="70" t="s">
        <v>67</v>
      </c>
      <c r="I56" s="232" t="s">
        <v>68</v>
      </c>
      <c r="J56" s="233" t="s">
        <v>69</v>
      </c>
      <c r="K56" s="69" t="s">
        <v>70</v>
      </c>
      <c r="L56" s="71" t="s">
        <v>71</v>
      </c>
      <c r="M56" s="68" t="s">
        <v>72</v>
      </c>
      <c r="N56" s="68" t="s">
        <v>73</v>
      </c>
      <c r="O56" s="68" t="s">
        <v>74</v>
      </c>
      <c r="P56" s="68" t="s">
        <v>75</v>
      </c>
      <c r="Q56" s="68" t="s">
        <v>71</v>
      </c>
      <c r="R56" s="68" t="s">
        <v>76</v>
      </c>
      <c r="S56" s="68" t="s">
        <v>77</v>
      </c>
      <c r="T56" s="69" t="s">
        <v>78</v>
      </c>
      <c r="U56" s="72" t="s">
        <v>71</v>
      </c>
      <c r="W56" s="50"/>
      <c r="X56" s="2"/>
    </row>
    <row r="57" spans="1:24" ht="16.5" thickBot="1">
      <c r="A57" s="475"/>
      <c r="B57" s="476" t="s">
        <v>82</v>
      </c>
      <c r="C57" s="477" t="s">
        <v>83</v>
      </c>
      <c r="D57" s="478" t="s">
        <v>84</v>
      </c>
      <c r="E57" s="479"/>
      <c r="F57" s="479"/>
      <c r="G57" s="480"/>
      <c r="H57" s="481"/>
      <c r="I57" s="482"/>
      <c r="J57" s="483"/>
      <c r="K57" s="484" t="s">
        <v>85</v>
      </c>
      <c r="L57" s="485" t="s">
        <v>86</v>
      </c>
      <c r="M57" s="479"/>
      <c r="N57" s="479"/>
      <c r="O57" s="479"/>
      <c r="P57" s="486" t="s">
        <v>87</v>
      </c>
      <c r="Q57" s="486" t="s">
        <v>88</v>
      </c>
      <c r="R57" s="479"/>
      <c r="S57" s="486" t="s">
        <v>89</v>
      </c>
      <c r="T57" s="487" t="s">
        <v>89</v>
      </c>
      <c r="U57" s="488" t="s">
        <v>89</v>
      </c>
      <c r="W57" s="50"/>
      <c r="X57" s="2"/>
    </row>
    <row r="58" spans="1:24" ht="15.75">
      <c r="A58" s="77"/>
      <c r="B58" s="78"/>
      <c r="C58" s="78"/>
      <c r="D58" s="79"/>
      <c r="E58" s="79"/>
      <c r="F58" s="79"/>
      <c r="G58" s="80"/>
      <c r="H58" s="81"/>
      <c r="I58" s="81"/>
      <c r="J58" s="474"/>
      <c r="K58" s="80"/>
      <c r="L58" s="474"/>
      <c r="M58" s="474"/>
      <c r="N58" s="79"/>
      <c r="O58" s="474"/>
      <c r="P58" s="79"/>
      <c r="Q58" s="79"/>
      <c r="R58" s="79"/>
      <c r="S58" s="79"/>
      <c r="T58" s="80"/>
      <c r="U58" s="82"/>
      <c r="W58" s="50"/>
      <c r="X58" s="2"/>
    </row>
    <row r="59" spans="1:24" ht="15.75">
      <c r="A59" s="77" t="s">
        <v>90</v>
      </c>
      <c r="B59" s="555">
        <v>7081.95151</v>
      </c>
      <c r="C59" s="555">
        <v>434.83702</v>
      </c>
      <c r="D59" s="554">
        <v>7516.78853</v>
      </c>
      <c r="E59" s="557">
        <v>3651.8280600000003</v>
      </c>
      <c r="F59" s="563">
        <v>0</v>
      </c>
      <c r="G59" s="553">
        <v>67.03218</v>
      </c>
      <c r="H59" s="560">
        <v>1988.1525</v>
      </c>
      <c r="I59" s="562">
        <v>17840.367</v>
      </c>
      <c r="J59" s="557"/>
      <c r="K59" s="553">
        <v>0</v>
      </c>
      <c r="L59" s="460">
        <f>SUM(D59:K59)</f>
        <v>31064.16827</v>
      </c>
      <c r="M59" s="552">
        <v>0</v>
      </c>
      <c r="N59" s="551">
        <v>2937.406667195719</v>
      </c>
      <c r="O59" s="557">
        <v>0</v>
      </c>
      <c r="P59" s="551">
        <v>367.38248864532926</v>
      </c>
      <c r="Q59" s="459">
        <f>SUM(M59:P59)</f>
        <v>3304.7891558410483</v>
      </c>
      <c r="R59" s="566">
        <v>3072.7467853361713</v>
      </c>
      <c r="S59" s="459">
        <f>SUM(Q59:R59,L59)</f>
        <v>37441.70421117722</v>
      </c>
      <c r="T59" s="553">
        <v>162.55051242165666</v>
      </c>
      <c r="U59" s="236">
        <f>SUM(S59:T59)</f>
        <v>37604.254723598875</v>
      </c>
      <c r="W59" s="50">
        <f>V59-U59</f>
        <v>-37604.254723598875</v>
      </c>
      <c r="X59" s="2"/>
    </row>
    <row r="60" spans="1:24" ht="15.75">
      <c r="A60" s="77"/>
      <c r="B60" s="555"/>
      <c r="C60" s="555"/>
      <c r="D60" s="554"/>
      <c r="E60" s="557"/>
      <c r="F60" s="551"/>
      <c r="G60" s="3"/>
      <c r="H60" s="562"/>
      <c r="I60" s="562"/>
      <c r="J60" s="557"/>
      <c r="K60" s="553"/>
      <c r="L60" s="460"/>
      <c r="M60" s="552"/>
      <c r="N60" s="551"/>
      <c r="O60" s="557"/>
      <c r="P60" s="551"/>
      <c r="Q60" s="459"/>
      <c r="R60" s="566"/>
      <c r="S60" s="459"/>
      <c r="T60" s="553"/>
      <c r="U60" s="236"/>
      <c r="W60" s="50"/>
      <c r="X60" s="2"/>
    </row>
    <row r="61" spans="1:24" ht="15.75">
      <c r="A61" s="83" t="s">
        <v>91</v>
      </c>
      <c r="B61" s="558">
        <v>10608.827620000002</v>
      </c>
      <c r="C61" s="559">
        <v>541.1925799999999</v>
      </c>
      <c r="D61" s="554">
        <v>11150.020200000003</v>
      </c>
      <c r="E61" s="557">
        <v>6146.583570000001</v>
      </c>
      <c r="F61" s="557">
        <v>8820.0419</v>
      </c>
      <c r="G61" s="553">
        <v>105.01387</v>
      </c>
      <c r="H61" s="566">
        <v>0</v>
      </c>
      <c r="I61" s="562">
        <v>22847.570969999997</v>
      </c>
      <c r="J61" s="557">
        <v>0</v>
      </c>
      <c r="K61" s="553">
        <v>0</v>
      </c>
      <c r="L61" s="460">
        <f aca="true" t="shared" si="17" ref="L61:L73">SUM(D61:K61)</f>
        <v>49069.230509999994</v>
      </c>
      <c r="M61" s="552"/>
      <c r="N61" s="551">
        <v>1154.039585221904</v>
      </c>
      <c r="O61" s="557">
        <v>0</v>
      </c>
      <c r="P61" s="557">
        <v>198.24136002274</v>
      </c>
      <c r="Q61" s="459">
        <f aca="true" t="shared" si="18" ref="Q61:Q73">SUM(M61:P61)</f>
        <v>1352.280945244644</v>
      </c>
      <c r="R61" s="566">
        <v>2181.8956661444627</v>
      </c>
      <c r="S61" s="459">
        <f aca="true" t="shared" si="19" ref="S61:S73">SUM(Q61:R61,L61)</f>
        <v>52603.4071213891</v>
      </c>
      <c r="T61" s="553">
        <v>153.88347433241913</v>
      </c>
      <c r="U61" s="236">
        <f>SUM(S61:T61)</f>
        <v>52757.29059572152</v>
      </c>
      <c r="W61" s="50">
        <f>V61-U61</f>
        <v>-52757.29059572152</v>
      </c>
      <c r="X61" s="2"/>
    </row>
    <row r="62" spans="1:24" ht="15.75">
      <c r="A62" s="77"/>
      <c r="B62" s="555"/>
      <c r="C62" s="555"/>
      <c r="D62" s="554"/>
      <c r="E62" s="557"/>
      <c r="F62" s="551"/>
      <c r="G62" s="553"/>
      <c r="H62" s="562"/>
      <c r="I62" s="562"/>
      <c r="J62" s="557"/>
      <c r="K62" s="553"/>
      <c r="L62" s="460"/>
      <c r="M62" s="552"/>
      <c r="N62" s="551"/>
      <c r="O62" s="557"/>
      <c r="P62" s="551"/>
      <c r="Q62" s="459"/>
      <c r="R62" s="551"/>
      <c r="S62" s="459"/>
      <c r="T62" s="551"/>
      <c r="U62" s="236"/>
      <c r="W62" s="50"/>
      <c r="X62" s="2"/>
    </row>
    <row r="63" spans="1:24" ht="15.75">
      <c r="A63" s="77" t="s">
        <v>92</v>
      </c>
      <c r="B63" s="555">
        <v>8188.6326500000005</v>
      </c>
      <c r="C63" s="555">
        <v>562.96196</v>
      </c>
      <c r="D63" s="554">
        <v>8751.59461</v>
      </c>
      <c r="E63" s="557">
        <v>5609.70845</v>
      </c>
      <c r="F63" s="551">
        <v>7125.6485999999995</v>
      </c>
      <c r="G63" s="553">
        <v>271.42547</v>
      </c>
      <c r="H63" s="562">
        <v>1906.9138400000002</v>
      </c>
      <c r="I63" s="562">
        <v>32119.63165</v>
      </c>
      <c r="J63" s="557">
        <v>0</v>
      </c>
      <c r="K63" s="553">
        <v>0</v>
      </c>
      <c r="L63" s="460">
        <f t="shared" si="17"/>
        <v>55784.92262</v>
      </c>
      <c r="M63" s="552">
        <v>217.06928926602828</v>
      </c>
      <c r="N63" s="551">
        <v>729.6222463696697</v>
      </c>
      <c r="O63" s="557">
        <v>0</v>
      </c>
      <c r="P63" s="551">
        <v>518.499483931615</v>
      </c>
      <c r="Q63" s="459">
        <f t="shared" si="18"/>
        <v>1465.191019567313</v>
      </c>
      <c r="R63" s="551">
        <v>803.0929554911467</v>
      </c>
      <c r="S63" s="459">
        <f>SUM(Q63:R63,L63)</f>
        <v>58053.20659505846</v>
      </c>
      <c r="T63" s="551">
        <v>189.86950740169456</v>
      </c>
      <c r="U63" s="236">
        <f>SUM(S63:T63)</f>
        <v>58243.07610246015</v>
      </c>
      <c r="W63" s="50">
        <f>V63-U63</f>
        <v>-58243.07610246015</v>
      </c>
      <c r="X63" s="2"/>
    </row>
    <row r="64" spans="1:24" ht="15.75">
      <c r="A64" s="77"/>
      <c r="B64" s="555"/>
      <c r="C64" s="555"/>
      <c r="D64" s="554"/>
      <c r="E64" s="557"/>
      <c r="F64" s="551"/>
      <c r="G64" s="553"/>
      <c r="H64" s="562"/>
      <c r="I64" s="562"/>
      <c r="J64" s="557"/>
      <c r="K64" s="553"/>
      <c r="L64" s="460"/>
      <c r="M64" s="552"/>
      <c r="N64" s="551"/>
      <c r="O64" s="557"/>
      <c r="P64" s="551"/>
      <c r="Q64" s="459"/>
      <c r="R64" s="551"/>
      <c r="S64" s="459"/>
      <c r="T64" s="551"/>
      <c r="U64" s="236"/>
      <c r="W64" s="50"/>
      <c r="X64" s="2"/>
    </row>
    <row r="65" spans="1:24" ht="15.75">
      <c r="A65" s="77" t="s">
        <v>93</v>
      </c>
      <c r="B65" s="555">
        <v>6181.921040000001</v>
      </c>
      <c r="C65" s="555">
        <v>367.11475</v>
      </c>
      <c r="D65" s="554">
        <v>6549.035790000001</v>
      </c>
      <c r="E65" s="557">
        <v>5787.315030000001</v>
      </c>
      <c r="F65" s="551">
        <v>5908.194449999999</v>
      </c>
      <c r="G65" s="553">
        <v>33.48077</v>
      </c>
      <c r="H65" s="562"/>
      <c r="I65" s="562">
        <v>14589.984550000001</v>
      </c>
      <c r="J65" s="557">
        <v>0</v>
      </c>
      <c r="K65" s="553">
        <v>0</v>
      </c>
      <c r="L65" s="460">
        <f t="shared" si="17"/>
        <v>32868.010590000005</v>
      </c>
      <c r="M65" s="552">
        <v>223.4907832533879</v>
      </c>
      <c r="N65" s="551"/>
      <c r="O65" s="552"/>
      <c r="P65" s="551">
        <v>201.17286208605077</v>
      </c>
      <c r="Q65" s="459">
        <f t="shared" si="18"/>
        <v>424.66364533943863</v>
      </c>
      <c r="R65" s="551">
        <v>36.359992573389356</v>
      </c>
      <c r="S65" s="459">
        <f t="shared" si="19"/>
        <v>33329.03422791283</v>
      </c>
      <c r="T65" s="551">
        <v>127.26505599000369</v>
      </c>
      <c r="U65" s="236">
        <f>SUM(S65:T65)</f>
        <v>33456.29928390284</v>
      </c>
      <c r="W65" s="50">
        <f>V65-U65</f>
        <v>-33456.29928390284</v>
      </c>
      <c r="X65" s="2"/>
    </row>
    <row r="66" spans="1:24" ht="15.75">
      <c r="A66" s="77"/>
      <c r="B66" s="555"/>
      <c r="C66" s="555"/>
      <c r="D66" s="554"/>
      <c r="E66" s="551"/>
      <c r="F66" s="551"/>
      <c r="G66" s="553"/>
      <c r="H66" s="562"/>
      <c r="I66" s="562"/>
      <c r="J66" s="557"/>
      <c r="K66" s="553"/>
      <c r="L66" s="460"/>
      <c r="M66" s="552"/>
      <c r="N66" s="551"/>
      <c r="O66" s="552"/>
      <c r="P66" s="551"/>
      <c r="Q66" s="459">
        <f t="shared" si="18"/>
        <v>0</v>
      </c>
      <c r="R66" s="551"/>
      <c r="S66" s="459"/>
      <c r="T66" s="551"/>
      <c r="U66" s="236"/>
      <c r="W66" s="50"/>
      <c r="X66" s="2"/>
    </row>
    <row r="67" spans="1:24" ht="15.75">
      <c r="A67" s="77" t="s">
        <v>94</v>
      </c>
      <c r="B67" s="555">
        <v>8680.03389</v>
      </c>
      <c r="C67" s="555">
        <v>563.05444</v>
      </c>
      <c r="D67" s="554">
        <v>9243.08833</v>
      </c>
      <c r="E67" s="543">
        <v>1951.3781399999998</v>
      </c>
      <c r="F67" s="543">
        <v>5605.39061</v>
      </c>
      <c r="G67" s="553">
        <v>547.1360500000001</v>
      </c>
      <c r="H67" s="557"/>
      <c r="I67" s="552">
        <v>5893.91775</v>
      </c>
      <c r="J67" s="552">
        <v>0</v>
      </c>
      <c r="K67" s="553">
        <v>0</v>
      </c>
      <c r="L67" s="460">
        <f t="shared" si="17"/>
        <v>23240.910880000003</v>
      </c>
      <c r="M67" s="552"/>
      <c r="N67" s="551">
        <v>130.71423023582167</v>
      </c>
      <c r="O67" s="552"/>
      <c r="P67" s="564">
        <v>895.8360065776085</v>
      </c>
      <c r="Q67" s="459">
        <f t="shared" si="18"/>
        <v>1026.5502368134303</v>
      </c>
      <c r="R67" s="551">
        <v>7067.418228071111</v>
      </c>
      <c r="S67" s="459">
        <f t="shared" si="19"/>
        <v>31334.879344884546</v>
      </c>
      <c r="T67" s="551">
        <v>200.05722776070922</v>
      </c>
      <c r="U67" s="236">
        <f>SUM(S67:T67)</f>
        <v>31534.936572645256</v>
      </c>
      <c r="W67" s="50">
        <f>V67-U67</f>
        <v>-31534.936572645256</v>
      </c>
      <c r="X67" s="2"/>
    </row>
    <row r="68" spans="1:24" ht="15.75">
      <c r="A68" s="77"/>
      <c r="B68" s="555"/>
      <c r="C68" s="555"/>
      <c r="D68" s="554"/>
      <c r="E68" s="551"/>
      <c r="F68" s="551"/>
      <c r="G68" s="553"/>
      <c r="H68" s="557"/>
      <c r="I68" s="552"/>
      <c r="J68" s="552"/>
      <c r="K68" s="553"/>
      <c r="L68" s="460"/>
      <c r="M68" s="552"/>
      <c r="N68" s="551"/>
      <c r="O68" s="552"/>
      <c r="P68" s="551"/>
      <c r="Q68" s="459">
        <f t="shared" si="18"/>
        <v>0</v>
      </c>
      <c r="R68" s="551"/>
      <c r="S68" s="459"/>
      <c r="T68" s="551"/>
      <c r="U68" s="236"/>
      <c r="W68" s="50"/>
      <c r="X68" s="2"/>
    </row>
    <row r="69" spans="1:24" ht="15.75">
      <c r="A69" s="77" t="s">
        <v>95</v>
      </c>
      <c r="B69" s="555">
        <v>6772.22273</v>
      </c>
      <c r="C69" s="555">
        <v>450.50495000000006</v>
      </c>
      <c r="D69" s="554">
        <v>7222.727680000001</v>
      </c>
      <c r="E69" s="554">
        <v>6358.91514</v>
      </c>
      <c r="F69" s="554">
        <v>16242.237369999999</v>
      </c>
      <c r="G69" s="556">
        <v>431.0863336110881</v>
      </c>
      <c r="H69" s="560"/>
      <c r="I69" s="560">
        <v>6355.08433</v>
      </c>
      <c r="J69" s="557">
        <v>0</v>
      </c>
      <c r="K69" s="553">
        <v>0</v>
      </c>
      <c r="L69" s="460">
        <f t="shared" si="17"/>
        <v>36610.05085361109</v>
      </c>
      <c r="M69" s="552"/>
      <c r="N69" s="532">
        <v>45.450006438737624</v>
      </c>
      <c r="O69" s="557"/>
      <c r="P69" s="551">
        <v>775.6245981849593</v>
      </c>
      <c r="Q69" s="459">
        <f t="shared" si="18"/>
        <v>821.0746046236969</v>
      </c>
      <c r="R69" s="554">
        <v>1709.0904559257176</v>
      </c>
      <c r="S69" s="459">
        <f t="shared" si="19"/>
        <v>39140.2159141605</v>
      </c>
      <c r="T69" s="554">
        <v>131.87454220660183</v>
      </c>
      <c r="U69" s="236">
        <f>SUM(S69:T69)</f>
        <v>39272.0904563671</v>
      </c>
      <c r="W69" s="50">
        <f>V69-U69</f>
        <v>-39272.0904563671</v>
      </c>
      <c r="X69" s="2"/>
    </row>
    <row r="70" spans="1:24" ht="15.75">
      <c r="A70" s="77"/>
      <c r="B70" s="555"/>
      <c r="C70" s="555"/>
      <c r="D70" s="554"/>
      <c r="E70" s="554"/>
      <c r="F70" s="551"/>
      <c r="G70" s="563"/>
      <c r="H70" s="566"/>
      <c r="I70" s="567"/>
      <c r="J70" s="552"/>
      <c r="K70" s="553"/>
      <c r="L70" s="460"/>
      <c r="M70" s="552"/>
      <c r="N70" s="551"/>
      <c r="O70" s="557"/>
      <c r="P70" s="551"/>
      <c r="Q70" s="459">
        <f t="shared" si="18"/>
        <v>0</v>
      </c>
      <c r="R70" s="551"/>
      <c r="S70" s="459"/>
      <c r="T70" s="551"/>
      <c r="U70" s="236">
        <f aca="true" t="shared" si="20" ref="U70:U81">SUM(S70:T70)</f>
        <v>0</v>
      </c>
      <c r="W70" s="50"/>
      <c r="X70" s="2"/>
    </row>
    <row r="71" spans="1:24" ht="15.75">
      <c r="A71" s="77" t="s">
        <v>96</v>
      </c>
      <c r="B71" s="555">
        <v>6219.624819999999</v>
      </c>
      <c r="C71" s="555">
        <v>270.06370000000004</v>
      </c>
      <c r="D71" s="554">
        <v>6489.688519999999</v>
      </c>
      <c r="E71" s="554">
        <v>5811.936809999999</v>
      </c>
      <c r="F71" s="561">
        <v>8056.49825</v>
      </c>
      <c r="G71" s="564">
        <v>718.9016799999999</v>
      </c>
      <c r="H71" s="560"/>
      <c r="I71" s="566">
        <v>8726.49045</v>
      </c>
      <c r="J71" s="560">
        <v>0</v>
      </c>
      <c r="K71" s="553">
        <v>0</v>
      </c>
      <c r="L71" s="460">
        <f t="shared" si="17"/>
        <v>29803.51571</v>
      </c>
      <c r="M71" s="560"/>
      <c r="N71" s="551">
        <v>159.07496102889064</v>
      </c>
      <c r="O71" s="560"/>
      <c r="P71" s="551">
        <v>313.38378186819904</v>
      </c>
      <c r="Q71" s="459">
        <f t="shared" si="18"/>
        <v>472.4587428970897</v>
      </c>
      <c r="R71" s="551">
        <v>6643.797285625694</v>
      </c>
      <c r="S71" s="459">
        <f t="shared" si="19"/>
        <v>36919.77173852278</v>
      </c>
      <c r="T71" s="551">
        <v>133.92598706452105</v>
      </c>
      <c r="U71" s="236">
        <f t="shared" si="20"/>
        <v>37053.6977255873</v>
      </c>
      <c r="W71" s="50">
        <f>V71-U71</f>
        <v>-37053.6977255873</v>
      </c>
      <c r="X71" s="2"/>
    </row>
    <row r="72" spans="1:24" ht="15.75">
      <c r="A72" s="77"/>
      <c r="B72" s="555"/>
      <c r="C72" s="555"/>
      <c r="D72" s="554"/>
      <c r="E72" s="564"/>
      <c r="F72" s="564"/>
      <c r="G72" s="566"/>
      <c r="H72" s="566"/>
      <c r="I72" s="567"/>
      <c r="J72" s="566"/>
      <c r="K72" s="553"/>
      <c r="L72" s="460"/>
      <c r="M72" s="566"/>
      <c r="N72" s="551"/>
      <c r="O72" s="566"/>
      <c r="P72" s="551"/>
      <c r="Q72" s="459"/>
      <c r="R72" s="551"/>
      <c r="S72" s="459"/>
      <c r="T72" s="551"/>
      <c r="U72" s="236"/>
      <c r="W72" s="50"/>
      <c r="X72" s="2"/>
    </row>
    <row r="73" spans="1:24" ht="15.75">
      <c r="A73" s="77" t="s">
        <v>97</v>
      </c>
      <c r="B73" s="555">
        <v>3840.7033300000003</v>
      </c>
      <c r="C73" s="555">
        <v>252.70089000000002</v>
      </c>
      <c r="D73" s="554">
        <v>4093.4042200000004</v>
      </c>
      <c r="E73" s="564">
        <v>5558.36042</v>
      </c>
      <c r="F73" s="564"/>
      <c r="G73" s="566">
        <v>358.79455</v>
      </c>
      <c r="H73" s="560">
        <v>1872.3978</v>
      </c>
      <c r="I73" s="566">
        <v>7026.16418</v>
      </c>
      <c r="J73" s="560">
        <v>0</v>
      </c>
      <c r="K73" s="553">
        <v>0</v>
      </c>
      <c r="L73" s="460">
        <f t="shared" si="17"/>
        <v>18909.121170000002</v>
      </c>
      <c r="M73" s="560"/>
      <c r="N73" s="551">
        <v>909.0002169598304</v>
      </c>
      <c r="O73" s="560"/>
      <c r="P73" s="560">
        <v>589.7409087472482</v>
      </c>
      <c r="Q73" s="459">
        <f t="shared" si="18"/>
        <v>1498.7411257070785</v>
      </c>
      <c r="R73" s="551">
        <v>3964.6958802323993</v>
      </c>
      <c r="S73" s="459">
        <f t="shared" si="19"/>
        <v>24372.55817593948</v>
      </c>
      <c r="T73" s="551">
        <v>159.63611490024252</v>
      </c>
      <c r="U73" s="236">
        <f t="shared" si="20"/>
        <v>24532.194290839725</v>
      </c>
      <c r="W73" s="50">
        <f>V73-U73</f>
        <v>-24532.194290839725</v>
      </c>
      <c r="X73" s="2"/>
    </row>
    <row r="74" spans="1:24" ht="15.75">
      <c r="A74" s="77"/>
      <c r="B74" s="555"/>
      <c r="C74" s="555"/>
      <c r="D74" s="554"/>
      <c r="E74" s="564"/>
      <c r="F74" s="564"/>
      <c r="G74" s="566"/>
      <c r="H74" s="566"/>
      <c r="I74" s="567"/>
      <c r="J74" s="566"/>
      <c r="K74" s="553"/>
      <c r="L74" s="460"/>
      <c r="M74" s="566"/>
      <c r="N74" s="551"/>
      <c r="O74" s="566"/>
      <c r="P74" s="566"/>
      <c r="Q74" s="459"/>
      <c r="R74" s="551"/>
      <c r="S74" s="459"/>
      <c r="T74" s="560"/>
      <c r="U74" s="236"/>
      <c r="W74" s="50"/>
      <c r="X74" s="2"/>
    </row>
    <row r="75" spans="1:24" ht="15.75">
      <c r="A75" s="77" t="s">
        <v>98</v>
      </c>
      <c r="B75" s="555">
        <v>10396.138079999999</v>
      </c>
      <c r="C75" s="555">
        <v>514.44545</v>
      </c>
      <c r="D75" s="554">
        <v>10910.583529999998</v>
      </c>
      <c r="E75" s="554">
        <v>4265.70557</v>
      </c>
      <c r="F75" s="564">
        <v>24183.492710000002</v>
      </c>
      <c r="G75" s="566">
        <v>211.1262</v>
      </c>
      <c r="H75" s="560"/>
      <c r="I75" s="567">
        <v>10817.869939999999</v>
      </c>
      <c r="J75" s="560">
        <v>0</v>
      </c>
      <c r="K75" s="553">
        <v>0</v>
      </c>
      <c r="L75" s="460">
        <f>SUM(D75:K75)</f>
        <v>50388.777949999996</v>
      </c>
      <c r="M75" s="560"/>
      <c r="N75" s="551">
        <v>3256.806284999059</v>
      </c>
      <c r="O75" s="560"/>
      <c r="P75" s="560">
        <v>1638.716814470493</v>
      </c>
      <c r="Q75" s="459">
        <f aca="true" t="shared" si="21" ref="Q75:Q81">SUM(M75:P75)</f>
        <v>4895.523099469552</v>
      </c>
      <c r="R75" s="551">
        <v>4240.838381054045</v>
      </c>
      <c r="S75" s="459">
        <f>SUM(Q75:R75,L75)</f>
        <v>59525.139430523595</v>
      </c>
      <c r="T75" s="560">
        <v>152.55379727637583</v>
      </c>
      <c r="U75" s="236">
        <f t="shared" si="20"/>
        <v>59677.69322779997</v>
      </c>
      <c r="W75" s="50">
        <f>V75-U75</f>
        <v>-59677.69322779997</v>
      </c>
      <c r="X75" s="2"/>
    </row>
    <row r="76" spans="1:24" ht="15.75">
      <c r="A76" s="77"/>
      <c r="B76" s="555"/>
      <c r="C76" s="555"/>
      <c r="D76" s="554"/>
      <c r="E76" s="564"/>
      <c r="F76" s="564"/>
      <c r="G76" s="566"/>
      <c r="H76" s="566"/>
      <c r="I76" s="567"/>
      <c r="J76" s="566"/>
      <c r="K76" s="553"/>
      <c r="L76" s="460"/>
      <c r="M76" s="566"/>
      <c r="N76" s="560"/>
      <c r="O76" s="566"/>
      <c r="P76" s="551"/>
      <c r="Q76" s="459"/>
      <c r="R76" s="551"/>
      <c r="S76" s="459"/>
      <c r="T76" s="560"/>
      <c r="U76" s="236"/>
      <c r="W76" s="50"/>
      <c r="X76" s="2"/>
    </row>
    <row r="77" spans="1:24" ht="15.75">
      <c r="A77" s="77" t="s">
        <v>99</v>
      </c>
      <c r="B77" s="569">
        <v>11024.517460000001</v>
      </c>
      <c r="C77" s="569">
        <v>622.23338</v>
      </c>
      <c r="D77" s="570">
        <v>11646.75084</v>
      </c>
      <c r="E77" s="578">
        <v>3795.22825</v>
      </c>
      <c r="F77" s="578">
        <v>13817.485</v>
      </c>
      <c r="G77" s="572">
        <v>1297.5625573591637</v>
      </c>
      <c r="H77" s="579">
        <v>1590.4</v>
      </c>
      <c r="I77" s="574">
        <v>5688.52373</v>
      </c>
      <c r="J77" s="579">
        <v>0</v>
      </c>
      <c r="K77" s="575">
        <v>0</v>
      </c>
      <c r="L77" s="469">
        <f>SUM(D77,E77:I77)</f>
        <v>37835.950377359164</v>
      </c>
      <c r="M77" s="579"/>
      <c r="N77" s="579">
        <v>1329.3693237468954</v>
      </c>
      <c r="O77" s="579"/>
      <c r="P77" s="578">
        <v>978.7331706747259</v>
      </c>
      <c r="Q77" s="468">
        <f>SUM(N77,P77)</f>
        <v>2308.1024944216215</v>
      </c>
      <c r="R77" s="578">
        <v>8681.845451807963</v>
      </c>
      <c r="S77" s="464">
        <f>SUM(L77,Q77,R77)</f>
        <v>48825.89832358874</v>
      </c>
      <c r="T77" s="579">
        <v>192.149403162781</v>
      </c>
      <c r="U77" s="236">
        <f t="shared" si="20"/>
        <v>49018.04772675152</v>
      </c>
      <c r="W77" s="50">
        <f>V77-U77</f>
        <v>-49018.04772675152</v>
      </c>
      <c r="X77" s="2"/>
    </row>
    <row r="78" spans="1:24" ht="15.75">
      <c r="A78" s="77"/>
      <c r="B78" s="555"/>
      <c r="C78" s="555"/>
      <c r="D78" s="554"/>
      <c r="E78" s="564"/>
      <c r="F78" s="564"/>
      <c r="G78" s="566"/>
      <c r="H78" s="567"/>
      <c r="I78" s="132"/>
      <c r="J78" s="567"/>
      <c r="K78" s="553"/>
      <c r="L78" s="460"/>
      <c r="M78" s="567"/>
      <c r="N78" s="551"/>
      <c r="O78" s="567"/>
      <c r="P78" s="551"/>
      <c r="Q78" s="459">
        <f t="shared" si="21"/>
        <v>0</v>
      </c>
      <c r="R78" s="560"/>
      <c r="S78" s="459"/>
      <c r="T78" s="560"/>
      <c r="U78" s="236"/>
      <c r="W78" s="50"/>
      <c r="X78" s="2"/>
    </row>
    <row r="79" spans="1:23" ht="15.75">
      <c r="A79" s="77" t="s">
        <v>100</v>
      </c>
      <c r="B79" s="555">
        <v>19490.805640000006</v>
      </c>
      <c r="C79" s="555">
        <v>114.95561000000001</v>
      </c>
      <c r="D79" s="554">
        <v>19605.761250000007</v>
      </c>
      <c r="E79" s="560">
        <v>5229.16793</v>
      </c>
      <c r="F79" s="560">
        <v>12655.79968</v>
      </c>
      <c r="G79" s="566">
        <v>341.3032022071578</v>
      </c>
      <c r="H79" s="560">
        <v>641.3757800000001</v>
      </c>
      <c r="I79" s="567">
        <v>0</v>
      </c>
      <c r="J79" s="560">
        <v>0</v>
      </c>
      <c r="K79" s="553">
        <v>0</v>
      </c>
      <c r="L79" s="460">
        <f>SUM(D79:K79)</f>
        <v>38473.40784220716</v>
      </c>
      <c r="M79" s="560"/>
      <c r="N79" s="564">
        <v>1673.1256549168008</v>
      </c>
      <c r="O79" s="560"/>
      <c r="P79" s="560">
        <v>1201.2484853736787</v>
      </c>
      <c r="Q79" s="459">
        <f t="shared" si="21"/>
        <v>2874.3741402904798</v>
      </c>
      <c r="R79" s="564">
        <v>8965.445531440046</v>
      </c>
      <c r="S79" s="464">
        <f>SUM(Q79:R79,L79)</f>
        <v>50313.22751393769</v>
      </c>
      <c r="T79" s="564">
        <v>200.1987266558125</v>
      </c>
      <c r="U79" s="236">
        <f t="shared" si="20"/>
        <v>50513.4262405935</v>
      </c>
      <c r="W79" s="50">
        <f>V79-U79</f>
        <v>-50513.4262405935</v>
      </c>
    </row>
    <row r="80" spans="1:23" ht="15.75">
      <c r="A80" s="77"/>
      <c r="B80" s="555"/>
      <c r="C80" s="555"/>
      <c r="D80" s="554"/>
      <c r="E80" s="564"/>
      <c r="F80" s="564"/>
      <c r="G80" s="566"/>
      <c r="H80" s="566"/>
      <c r="I80" s="567"/>
      <c r="J80" s="566"/>
      <c r="K80" s="553"/>
      <c r="L80" s="460"/>
      <c r="M80" s="566"/>
      <c r="N80" s="551"/>
      <c r="O80" s="566"/>
      <c r="P80" s="551"/>
      <c r="Q80" s="459">
        <f t="shared" si="21"/>
        <v>0</v>
      </c>
      <c r="R80" s="551"/>
      <c r="S80" s="459"/>
      <c r="T80" s="551"/>
      <c r="U80" s="236"/>
      <c r="W80" s="50"/>
    </row>
    <row r="81" spans="1:23" ht="15.75">
      <c r="A81" s="77" t="s">
        <v>101</v>
      </c>
      <c r="B81" s="565">
        <v>12580.792009999997</v>
      </c>
      <c r="C81" s="565">
        <v>827.3178999999999</v>
      </c>
      <c r="D81" s="554">
        <v>13408.109909999997</v>
      </c>
      <c r="E81" s="564">
        <v>5750.61095</v>
      </c>
      <c r="F81" s="564">
        <v>8631.28485</v>
      </c>
      <c r="G81" s="568">
        <v>720.4466364486871</v>
      </c>
      <c r="H81" s="560">
        <v>501.46783</v>
      </c>
      <c r="I81" s="564">
        <v>0</v>
      </c>
      <c r="J81" s="560">
        <v>0</v>
      </c>
      <c r="K81" s="553">
        <v>0</v>
      </c>
      <c r="L81" s="460">
        <f>SUM(D81:K81)</f>
        <v>29011.920176448686</v>
      </c>
      <c r="M81" s="560"/>
      <c r="N81" s="564">
        <v>2926.259188219188</v>
      </c>
      <c r="O81" s="560"/>
      <c r="P81" s="564">
        <v>1779.427106343682</v>
      </c>
      <c r="Q81" s="459">
        <f t="shared" si="21"/>
        <v>4705.68629456287</v>
      </c>
      <c r="R81" s="564">
        <v>59422.076291665195</v>
      </c>
      <c r="S81" s="464">
        <f>SUM(Q81:R81,L81)</f>
        <v>93139.68276267675</v>
      </c>
      <c r="T81" s="564">
        <v>179.21375697400552</v>
      </c>
      <c r="U81" s="236">
        <f t="shared" si="20"/>
        <v>93318.89651965075</v>
      </c>
      <c r="W81" s="50">
        <f>V81-U81</f>
        <v>-93318.89651965075</v>
      </c>
    </row>
    <row r="82" spans="1:23" ht="15.75">
      <c r="A82" s="77"/>
      <c r="B82" s="234"/>
      <c r="C82" s="234"/>
      <c r="D82" s="227"/>
      <c r="E82" s="238"/>
      <c r="F82" s="238"/>
      <c r="G82" s="237"/>
      <c r="H82" s="223"/>
      <c r="I82" s="226"/>
      <c r="J82" s="225"/>
      <c r="K82" s="224"/>
      <c r="L82" s="235"/>
      <c r="M82" s="222"/>
      <c r="N82" s="222"/>
      <c r="O82" s="222"/>
      <c r="P82" s="222"/>
      <c r="Q82" s="222"/>
      <c r="R82" s="222"/>
      <c r="S82" s="222"/>
      <c r="T82" s="222"/>
      <c r="U82" s="239"/>
      <c r="W82" s="50"/>
    </row>
    <row r="83" spans="1:23" ht="15.75">
      <c r="A83" s="77"/>
      <c r="B83" s="234"/>
      <c r="C83" s="234"/>
      <c r="D83" s="227"/>
      <c r="E83" s="222"/>
      <c r="F83" s="222"/>
      <c r="G83" s="223"/>
      <c r="H83" s="223"/>
      <c r="I83" s="226"/>
      <c r="J83" s="225"/>
      <c r="K83" s="224"/>
      <c r="L83" s="235"/>
      <c r="M83" s="222"/>
      <c r="N83" s="222"/>
      <c r="O83" s="222"/>
      <c r="P83" s="222"/>
      <c r="Q83" s="222"/>
      <c r="R83" s="222"/>
      <c r="S83" s="222"/>
      <c r="T83" s="222"/>
      <c r="U83" s="239"/>
      <c r="W83" s="50"/>
    </row>
    <row r="84" spans="1:23" ht="15.75">
      <c r="A84" s="84" t="s">
        <v>102</v>
      </c>
      <c r="B84" s="227">
        <f>SUM(B59:B63)</f>
        <v>25879.411780000002</v>
      </c>
      <c r="C84" s="227">
        <f aca="true" t="shared" si="22" ref="C84:U84">SUM(C59:C63)</f>
        <v>1538.99156</v>
      </c>
      <c r="D84" s="227">
        <f t="shared" si="22"/>
        <v>27418.403340000004</v>
      </c>
      <c r="E84" s="227">
        <f t="shared" si="22"/>
        <v>15408.12008</v>
      </c>
      <c r="F84" s="227">
        <f t="shared" si="22"/>
        <v>15945.6905</v>
      </c>
      <c r="G84" s="227">
        <f t="shared" si="22"/>
        <v>443.47152</v>
      </c>
      <c r="H84" s="227">
        <f t="shared" si="22"/>
        <v>3895.0663400000003</v>
      </c>
      <c r="I84" s="227">
        <f t="shared" si="22"/>
        <v>72807.56962</v>
      </c>
      <c r="J84" s="227">
        <f t="shared" si="22"/>
        <v>0</v>
      </c>
      <c r="K84" s="227">
        <f t="shared" si="22"/>
        <v>0</v>
      </c>
      <c r="L84" s="227">
        <f t="shared" si="22"/>
        <v>135918.3214</v>
      </c>
      <c r="M84" s="227">
        <f t="shared" si="22"/>
        <v>217.06928926602828</v>
      </c>
      <c r="N84" s="227">
        <f t="shared" si="22"/>
        <v>4821.068498787293</v>
      </c>
      <c r="O84" s="227">
        <f t="shared" si="22"/>
        <v>0</v>
      </c>
      <c r="P84" s="227">
        <f t="shared" si="22"/>
        <v>1084.1233325996843</v>
      </c>
      <c r="Q84" s="227">
        <f t="shared" si="22"/>
        <v>6122.2611206530055</v>
      </c>
      <c r="R84" s="227">
        <f t="shared" si="22"/>
        <v>6057.73540697178</v>
      </c>
      <c r="S84" s="227">
        <f t="shared" si="22"/>
        <v>148098.31792762477</v>
      </c>
      <c r="T84" s="227">
        <f t="shared" si="22"/>
        <v>506.3034941557704</v>
      </c>
      <c r="U84" s="227">
        <f t="shared" si="22"/>
        <v>148604.62142178055</v>
      </c>
      <c r="W84" s="50">
        <f>V84-U84</f>
        <v>-148604.62142178055</v>
      </c>
    </row>
    <row r="85" spans="1:23" ht="15.75">
      <c r="A85" s="77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W85" s="50"/>
    </row>
    <row r="86" spans="1:23" ht="15.75">
      <c r="A86" s="84" t="s">
        <v>103</v>
      </c>
      <c r="B86" s="227">
        <f>SUM(B65:B69)</f>
        <v>21634.17766</v>
      </c>
      <c r="C86" s="227">
        <f aca="true" t="shared" si="23" ref="C86:U86">SUM(C65:C69)</f>
        <v>1380.67414</v>
      </c>
      <c r="D86" s="227">
        <f t="shared" si="23"/>
        <v>23014.8518</v>
      </c>
      <c r="E86" s="227">
        <f t="shared" si="23"/>
        <v>14097.60831</v>
      </c>
      <c r="F86" s="227">
        <f t="shared" si="23"/>
        <v>27755.82243</v>
      </c>
      <c r="G86" s="227">
        <f t="shared" si="23"/>
        <v>1011.7031536110882</v>
      </c>
      <c r="H86" s="227">
        <f t="shared" si="23"/>
        <v>0</v>
      </c>
      <c r="I86" s="227">
        <f t="shared" si="23"/>
        <v>26838.98663</v>
      </c>
      <c r="J86" s="227">
        <f t="shared" si="23"/>
        <v>0</v>
      </c>
      <c r="K86" s="227">
        <f t="shared" si="23"/>
        <v>0</v>
      </c>
      <c r="L86" s="227">
        <f t="shared" si="23"/>
        <v>92718.97232361109</v>
      </c>
      <c r="M86" s="227">
        <f t="shared" si="23"/>
        <v>223.4907832533879</v>
      </c>
      <c r="N86" s="227">
        <f t="shared" si="23"/>
        <v>176.1642366745593</v>
      </c>
      <c r="O86" s="227">
        <f t="shared" si="23"/>
        <v>0</v>
      </c>
      <c r="P86" s="227">
        <f t="shared" si="23"/>
        <v>1872.6334668486186</v>
      </c>
      <c r="Q86" s="227">
        <f t="shared" si="23"/>
        <v>2272.2884867765656</v>
      </c>
      <c r="R86" s="227">
        <f t="shared" si="23"/>
        <v>8812.868676570219</v>
      </c>
      <c r="S86" s="227">
        <f t="shared" si="23"/>
        <v>103804.12948695789</v>
      </c>
      <c r="T86" s="227">
        <f t="shared" si="23"/>
        <v>459.1968259573148</v>
      </c>
      <c r="U86" s="227">
        <f t="shared" si="23"/>
        <v>104263.32631291519</v>
      </c>
      <c r="W86" s="50">
        <f>V86-U86</f>
        <v>-104263.32631291519</v>
      </c>
    </row>
    <row r="87" spans="1:23" ht="15.75">
      <c r="A87" s="84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W87" s="50"/>
    </row>
    <row r="88" spans="1:23" ht="15.75">
      <c r="A88" s="84" t="s">
        <v>104</v>
      </c>
      <c r="B88" s="227">
        <f>SUM(B71:B75)</f>
        <v>20456.466229999998</v>
      </c>
      <c r="C88" s="227">
        <f aca="true" t="shared" si="24" ref="C88:U88">SUM(C71:C75)</f>
        <v>1037.21004</v>
      </c>
      <c r="D88" s="227">
        <f t="shared" si="24"/>
        <v>21493.676269999996</v>
      </c>
      <c r="E88" s="227">
        <f t="shared" si="24"/>
        <v>15636.0028</v>
      </c>
      <c r="F88" s="227">
        <f t="shared" si="24"/>
        <v>32239.990960000003</v>
      </c>
      <c r="G88" s="227">
        <f t="shared" si="24"/>
        <v>1288.82243</v>
      </c>
      <c r="H88" s="227">
        <f t="shared" si="24"/>
        <v>1872.3978</v>
      </c>
      <c r="I88" s="227">
        <f t="shared" si="24"/>
        <v>26570.524569999998</v>
      </c>
      <c r="J88" s="227">
        <f t="shared" si="24"/>
        <v>0</v>
      </c>
      <c r="K88" s="227">
        <f t="shared" si="24"/>
        <v>0</v>
      </c>
      <c r="L88" s="227">
        <f t="shared" si="24"/>
        <v>99101.41483</v>
      </c>
      <c r="M88" s="227">
        <f t="shared" si="24"/>
        <v>0</v>
      </c>
      <c r="N88" s="227">
        <f t="shared" si="24"/>
        <v>4324.88146298778</v>
      </c>
      <c r="O88" s="227">
        <f t="shared" si="24"/>
        <v>0</v>
      </c>
      <c r="P88" s="227">
        <f t="shared" si="24"/>
        <v>2541.8415050859403</v>
      </c>
      <c r="Q88" s="227">
        <f t="shared" si="24"/>
        <v>6866.72296807372</v>
      </c>
      <c r="R88" s="227">
        <f t="shared" si="24"/>
        <v>14849.331546912139</v>
      </c>
      <c r="S88" s="227">
        <f t="shared" si="24"/>
        <v>120817.46934498585</v>
      </c>
      <c r="T88" s="227">
        <f t="shared" si="24"/>
        <v>446.11589924113935</v>
      </c>
      <c r="U88" s="227">
        <f t="shared" si="24"/>
        <v>121263.585244227</v>
      </c>
      <c r="W88" s="50">
        <f>V88-U88</f>
        <v>-121263.585244227</v>
      </c>
    </row>
    <row r="89" spans="1:23" ht="15.75">
      <c r="A89" s="84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W89" s="50"/>
    </row>
    <row r="90" spans="1:23" ht="15.75">
      <c r="A90" s="84" t="s">
        <v>105</v>
      </c>
      <c r="B90" s="227">
        <f>SUM(B77:B81)</f>
        <v>43096.115110000006</v>
      </c>
      <c r="C90" s="227">
        <f aca="true" t="shared" si="25" ref="C90:U90">SUM(C77:C81)</f>
        <v>1564.5068899999999</v>
      </c>
      <c r="D90" s="227">
        <f t="shared" si="25"/>
        <v>44660.622</v>
      </c>
      <c r="E90" s="227">
        <f t="shared" si="25"/>
        <v>14775.00713</v>
      </c>
      <c r="F90" s="227">
        <f t="shared" si="25"/>
        <v>35104.56953</v>
      </c>
      <c r="G90" s="227">
        <f t="shared" si="25"/>
        <v>2359.3123960150087</v>
      </c>
      <c r="H90" s="227">
        <f t="shared" si="25"/>
        <v>2733.24361</v>
      </c>
      <c r="I90" s="227">
        <f t="shared" si="25"/>
        <v>5688.52373</v>
      </c>
      <c r="J90" s="227">
        <f t="shared" si="25"/>
        <v>0</v>
      </c>
      <c r="K90" s="227">
        <f t="shared" si="25"/>
        <v>0</v>
      </c>
      <c r="L90" s="227">
        <f t="shared" si="25"/>
        <v>105321.278396015</v>
      </c>
      <c r="M90" s="227">
        <f t="shared" si="25"/>
        <v>0</v>
      </c>
      <c r="N90" s="227">
        <f t="shared" si="25"/>
        <v>5928.754166882884</v>
      </c>
      <c r="O90" s="227">
        <f t="shared" si="25"/>
        <v>0</v>
      </c>
      <c r="P90" s="227">
        <f t="shared" si="25"/>
        <v>3959.408762392087</v>
      </c>
      <c r="Q90" s="227">
        <f t="shared" si="25"/>
        <v>9888.162929274971</v>
      </c>
      <c r="R90" s="227">
        <f t="shared" si="25"/>
        <v>77069.36727491321</v>
      </c>
      <c r="S90" s="227">
        <f t="shared" si="25"/>
        <v>192278.8086002032</v>
      </c>
      <c r="T90" s="227">
        <f t="shared" si="25"/>
        <v>571.561886792599</v>
      </c>
      <c r="U90" s="227">
        <f t="shared" si="25"/>
        <v>192850.3704869958</v>
      </c>
      <c r="W90" s="50">
        <f>V90-U90</f>
        <v>-192850.3704869958</v>
      </c>
    </row>
    <row r="91" spans="1:23" ht="15.75">
      <c r="A91" s="84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W91" s="50"/>
    </row>
    <row r="92" spans="1:23" ht="15.75">
      <c r="A92" s="84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W92" s="50"/>
    </row>
    <row r="93" spans="1:23" ht="15.75">
      <c r="A93" s="84" t="s">
        <v>106</v>
      </c>
      <c r="B93" s="227">
        <f>SUM(B84:B86)</f>
        <v>47513.58944</v>
      </c>
      <c r="C93" s="227">
        <f aca="true" t="shared" si="26" ref="C93:U93">SUM(C84:C86)</f>
        <v>2919.6657</v>
      </c>
      <c r="D93" s="227">
        <f t="shared" si="26"/>
        <v>50433.25514000001</v>
      </c>
      <c r="E93" s="227">
        <f t="shared" si="26"/>
        <v>29505.72839</v>
      </c>
      <c r="F93" s="227">
        <f t="shared" si="26"/>
        <v>43701.51293</v>
      </c>
      <c r="G93" s="227">
        <f t="shared" si="26"/>
        <v>1455.174673611088</v>
      </c>
      <c r="H93" s="227">
        <f t="shared" si="26"/>
        <v>3895.0663400000003</v>
      </c>
      <c r="I93" s="227">
        <f t="shared" si="26"/>
        <v>99646.55625</v>
      </c>
      <c r="J93" s="227">
        <f t="shared" si="26"/>
        <v>0</v>
      </c>
      <c r="K93" s="227">
        <f t="shared" si="26"/>
        <v>0</v>
      </c>
      <c r="L93" s="227">
        <f t="shared" si="26"/>
        <v>228637.29372361107</v>
      </c>
      <c r="M93" s="227">
        <f t="shared" si="26"/>
        <v>440.56007251941617</v>
      </c>
      <c r="N93" s="227">
        <f t="shared" si="26"/>
        <v>4997.232735461852</v>
      </c>
      <c r="O93" s="227">
        <f t="shared" si="26"/>
        <v>0</v>
      </c>
      <c r="P93" s="227">
        <f t="shared" si="26"/>
        <v>2956.756799448303</v>
      </c>
      <c r="Q93" s="227">
        <f t="shared" si="26"/>
        <v>8394.549607429572</v>
      </c>
      <c r="R93" s="227">
        <f t="shared" si="26"/>
        <v>14870.604083541999</v>
      </c>
      <c r="S93" s="227">
        <f t="shared" si="26"/>
        <v>251902.44741458265</v>
      </c>
      <c r="T93" s="227">
        <f t="shared" si="26"/>
        <v>965.5003201130852</v>
      </c>
      <c r="U93" s="227">
        <f t="shared" si="26"/>
        <v>252867.94773469574</v>
      </c>
      <c r="W93" s="50">
        <f>V93-U93</f>
        <v>-252867.94773469574</v>
      </c>
    </row>
    <row r="94" spans="1:23" ht="15.75">
      <c r="A94" s="84"/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W94" s="50"/>
    </row>
    <row r="95" spans="1:23" ht="15.75">
      <c r="A95" s="84" t="s">
        <v>107</v>
      </c>
      <c r="B95" s="227">
        <f>SUM(B88:B90)</f>
        <v>63552.581340000004</v>
      </c>
      <c r="C95" s="227">
        <f aca="true" t="shared" si="27" ref="C95:U95">SUM(C88:C90)</f>
        <v>2601.7169299999996</v>
      </c>
      <c r="D95" s="227">
        <f t="shared" si="27"/>
        <v>66154.29827</v>
      </c>
      <c r="E95" s="227">
        <f t="shared" si="27"/>
        <v>30411.00993</v>
      </c>
      <c r="F95" s="227">
        <f t="shared" si="27"/>
        <v>67344.56049</v>
      </c>
      <c r="G95" s="227">
        <f t="shared" si="27"/>
        <v>3648.134826015009</v>
      </c>
      <c r="H95" s="227">
        <f t="shared" si="27"/>
        <v>4605.64141</v>
      </c>
      <c r="I95" s="227">
        <f t="shared" si="27"/>
        <v>32259.0483</v>
      </c>
      <c r="J95" s="227">
        <f t="shared" si="27"/>
        <v>0</v>
      </c>
      <c r="K95" s="227">
        <f t="shared" si="27"/>
        <v>0</v>
      </c>
      <c r="L95" s="227">
        <f t="shared" si="27"/>
        <v>204422.693226015</v>
      </c>
      <c r="M95" s="227">
        <f t="shared" si="27"/>
        <v>0</v>
      </c>
      <c r="N95" s="227">
        <f t="shared" si="27"/>
        <v>10253.635629870663</v>
      </c>
      <c r="O95" s="227">
        <f t="shared" si="27"/>
        <v>0</v>
      </c>
      <c r="P95" s="227">
        <f t="shared" si="27"/>
        <v>6501.250267478027</v>
      </c>
      <c r="Q95" s="227">
        <f t="shared" si="27"/>
        <v>16754.885897348693</v>
      </c>
      <c r="R95" s="227">
        <f t="shared" si="27"/>
        <v>91918.69882182535</v>
      </c>
      <c r="S95" s="227">
        <f t="shared" si="27"/>
        <v>313096.27794518904</v>
      </c>
      <c r="T95" s="227">
        <f t="shared" si="27"/>
        <v>1017.6777860337384</v>
      </c>
      <c r="U95" s="227">
        <f t="shared" si="27"/>
        <v>314113.95573122276</v>
      </c>
      <c r="W95" s="50">
        <f>V95-U95</f>
        <v>-314113.95573122276</v>
      </c>
    </row>
    <row r="96" spans="1:23" ht="15.75">
      <c r="A96" s="84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W96" s="50"/>
    </row>
    <row r="97" spans="1:23" ht="15.75">
      <c r="A97" s="84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W97" s="50"/>
    </row>
    <row r="98" spans="1:23" s="93" customFormat="1" ht="21" customHeight="1">
      <c r="A98" s="84" t="s">
        <v>108</v>
      </c>
      <c r="B98" s="227">
        <f>SUM(B93:B95)</f>
        <v>111066.17078000001</v>
      </c>
      <c r="C98" s="227">
        <f aca="true" t="shared" si="28" ref="C98:U98">SUM(C93:C95)</f>
        <v>5521.38263</v>
      </c>
      <c r="D98" s="227">
        <f t="shared" si="28"/>
        <v>116587.55341000001</v>
      </c>
      <c r="E98" s="227">
        <f t="shared" si="28"/>
        <v>59916.738320000004</v>
      </c>
      <c r="F98" s="227">
        <f t="shared" si="28"/>
        <v>111046.07342</v>
      </c>
      <c r="G98" s="227">
        <f t="shared" si="28"/>
        <v>5103.309499626097</v>
      </c>
      <c r="H98" s="227">
        <f t="shared" si="28"/>
        <v>8500.707750000001</v>
      </c>
      <c r="I98" s="227">
        <f t="shared" si="28"/>
        <v>131905.60455</v>
      </c>
      <c r="J98" s="227">
        <f t="shared" si="28"/>
        <v>0</v>
      </c>
      <c r="K98" s="227">
        <f t="shared" si="28"/>
        <v>0</v>
      </c>
      <c r="L98" s="227">
        <f t="shared" si="28"/>
        <v>433059.98694962607</v>
      </c>
      <c r="M98" s="227">
        <f t="shared" si="28"/>
        <v>440.56007251941617</v>
      </c>
      <c r="N98" s="227">
        <f t="shared" si="28"/>
        <v>15250.868365332515</v>
      </c>
      <c r="O98" s="227">
        <f t="shared" si="28"/>
        <v>0</v>
      </c>
      <c r="P98" s="227">
        <f t="shared" si="28"/>
        <v>9458.00706692633</v>
      </c>
      <c r="Q98" s="227">
        <f t="shared" si="28"/>
        <v>25149.435504778266</v>
      </c>
      <c r="R98" s="227">
        <f t="shared" si="28"/>
        <v>106789.30290536735</v>
      </c>
      <c r="S98" s="227">
        <f t="shared" si="28"/>
        <v>564998.7253597716</v>
      </c>
      <c r="T98" s="227">
        <f t="shared" si="28"/>
        <v>1983.1781061468237</v>
      </c>
      <c r="U98" s="227">
        <f t="shared" si="28"/>
        <v>566981.9034659185</v>
      </c>
      <c r="W98" s="50">
        <f>V98-U98</f>
        <v>-566981.9034659185</v>
      </c>
    </row>
    <row r="99" spans="1:23" ht="18.75" customHeight="1" thickBot="1">
      <c r="A99" s="85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W99" s="50"/>
    </row>
    <row r="100" ht="15">
      <c r="A100" s="219" t="s">
        <v>237</v>
      </c>
    </row>
    <row r="101" spans="1:21" ht="12.75">
      <c r="A101" s="87" t="s">
        <v>231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1:21" ht="12.75">
      <c r="A102" s="91" t="s">
        <v>110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2.75">
      <c r="A103" s="95" t="s">
        <v>52</v>
      </c>
      <c r="B103" s="96">
        <f aca="true" t="shared" si="29" ref="B103:J103">SUM(B59:B81)-B98</f>
        <v>0</v>
      </c>
      <c r="C103" s="96">
        <f t="shared" si="29"/>
        <v>0</v>
      </c>
      <c r="D103" s="96">
        <f t="shared" si="29"/>
        <v>0</v>
      </c>
      <c r="E103" s="96">
        <f t="shared" si="29"/>
        <v>0</v>
      </c>
      <c r="F103" s="96">
        <f t="shared" si="29"/>
        <v>0</v>
      </c>
      <c r="G103" s="96">
        <f t="shared" si="29"/>
        <v>0</v>
      </c>
      <c r="H103" s="96">
        <f t="shared" si="29"/>
        <v>0</v>
      </c>
      <c r="I103" s="96">
        <f t="shared" si="29"/>
        <v>0</v>
      </c>
      <c r="J103" s="96">
        <f t="shared" si="29"/>
        <v>0</v>
      </c>
      <c r="K103" s="96"/>
      <c r="L103" s="96">
        <f aca="true" t="shared" si="30" ref="L103:U103">SUM(L59:L81)-L98</f>
        <v>0</v>
      </c>
      <c r="M103" s="96">
        <f t="shared" si="30"/>
        <v>0</v>
      </c>
      <c r="N103" s="96">
        <f t="shared" si="30"/>
        <v>0</v>
      </c>
      <c r="O103" s="96">
        <f t="shared" si="30"/>
        <v>0</v>
      </c>
      <c r="P103" s="96">
        <f t="shared" si="30"/>
        <v>0</v>
      </c>
      <c r="Q103" s="96">
        <f t="shared" si="30"/>
        <v>0</v>
      </c>
      <c r="R103" s="96">
        <f t="shared" si="30"/>
        <v>0</v>
      </c>
      <c r="S103" s="96">
        <f t="shared" si="30"/>
        <v>0</v>
      </c>
      <c r="T103" s="96">
        <f t="shared" si="30"/>
        <v>0</v>
      </c>
      <c r="U103" s="96">
        <f t="shared" si="30"/>
        <v>0</v>
      </c>
    </row>
  </sheetData>
  <sheetProtection/>
  <mergeCells count="8">
    <mergeCell ref="B56:D56"/>
    <mergeCell ref="V53:V54"/>
    <mergeCell ref="W53:W54"/>
    <mergeCell ref="A1:U1"/>
    <mergeCell ref="B3:D3"/>
    <mergeCell ref="V3:V4"/>
    <mergeCell ref="W3:W4"/>
    <mergeCell ref="A54:U54"/>
  </mergeCells>
  <printOptions horizontalCentered="1"/>
  <pageMargins left="0.433070866141732" right="0.236220472440945" top="1.12" bottom="0.78740157480315" header="0.511811023622047" footer="0.511811023622047"/>
  <pageSetup fitToHeight="1" fitToWidth="1" orientation="landscape" scale="37" r:id="rId3"/>
  <headerFooter alignWithMargins="0">
    <oddFooter>&amp;L&amp;D       &amp;T
&amp;C&amp;F&amp;R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zoomScalePageLayoutView="0" workbookViewId="0" topLeftCell="A3">
      <pane xSplit="2" ySplit="3" topLeftCell="G12" activePane="bottomRight" state="frozen"/>
      <selection pane="topLeft" activeCell="A3" sqref="A3"/>
      <selection pane="topRight" activeCell="C3" sqref="C3"/>
      <selection pane="bottomLeft" activeCell="A6" sqref="A6"/>
      <selection pane="bottomRight" activeCell="J12" sqref="J12"/>
    </sheetView>
  </sheetViews>
  <sheetFormatPr defaultColWidth="9.140625" defaultRowHeight="12.75"/>
  <cols>
    <col min="1" max="1" width="9.140625" style="373" customWidth="1"/>
    <col min="2" max="2" width="14.00390625" style="373" bestFit="1" customWidth="1"/>
    <col min="3" max="4" width="13.421875" style="373" bestFit="1" customWidth="1"/>
    <col min="5" max="5" width="14.140625" style="373" bestFit="1" customWidth="1"/>
    <col min="6" max="6" width="12.421875" style="373" bestFit="1" customWidth="1"/>
    <col min="7" max="7" width="15.140625" style="373" bestFit="1" customWidth="1"/>
    <col min="8" max="9" width="13.8515625" style="373" bestFit="1" customWidth="1"/>
    <col min="10" max="10" width="17.57421875" style="373" bestFit="1" customWidth="1"/>
    <col min="11" max="11" width="15.140625" style="373" bestFit="1" customWidth="1"/>
    <col min="12" max="12" width="17.00390625" style="373" bestFit="1" customWidth="1"/>
    <col min="13" max="13" width="12.140625" style="373" bestFit="1" customWidth="1"/>
    <col min="14" max="14" width="12.421875" style="373" bestFit="1" customWidth="1"/>
    <col min="15" max="15" width="12.00390625" style="373" customWidth="1"/>
    <col min="16" max="16384" width="9.140625" style="373" customWidth="1"/>
  </cols>
  <sheetData>
    <row r="1" ht="14.25"/>
    <row r="2" spans="1:15" ht="15">
      <c r="A2" s="633" t="s">
        <v>217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</row>
    <row r="3" spans="1:15" ht="15" thickBot="1">
      <c r="A3" s="635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</row>
    <row r="4" spans="1:15" ht="30.75" thickBot="1">
      <c r="A4" s="375" t="s">
        <v>218</v>
      </c>
      <c r="B4" s="376" t="s">
        <v>219</v>
      </c>
      <c r="C4" s="634" t="s">
        <v>220</v>
      </c>
      <c r="D4" s="634"/>
      <c r="E4" s="377" t="s">
        <v>221</v>
      </c>
      <c r="F4" s="376" t="s">
        <v>66</v>
      </c>
      <c r="G4" s="376" t="s">
        <v>64</v>
      </c>
      <c r="H4" s="376" t="s">
        <v>65</v>
      </c>
      <c r="I4" s="376" t="s">
        <v>67</v>
      </c>
      <c r="J4" s="376" t="s">
        <v>68</v>
      </c>
      <c r="K4" s="376" t="s">
        <v>69</v>
      </c>
      <c r="L4" s="377" t="s">
        <v>222</v>
      </c>
      <c r="M4" s="376" t="s">
        <v>72</v>
      </c>
      <c r="N4" s="376" t="s">
        <v>73</v>
      </c>
      <c r="O4" s="378" t="s">
        <v>74</v>
      </c>
    </row>
    <row r="5" spans="1:15" ht="15.75" thickBot="1">
      <c r="A5" s="379"/>
      <c r="B5" s="216"/>
      <c r="C5" s="216" t="s">
        <v>223</v>
      </c>
      <c r="D5" s="216" t="s">
        <v>224</v>
      </c>
      <c r="E5" s="216" t="s">
        <v>225</v>
      </c>
      <c r="F5" s="216" t="s">
        <v>226</v>
      </c>
      <c r="G5" s="216" t="s">
        <v>227</v>
      </c>
      <c r="H5" s="216" t="s">
        <v>227</v>
      </c>
      <c r="I5" s="216" t="s">
        <v>227</v>
      </c>
      <c r="J5" s="216" t="s">
        <v>227</v>
      </c>
      <c r="K5" s="216" t="s">
        <v>227</v>
      </c>
      <c r="L5" s="216" t="s">
        <v>227</v>
      </c>
      <c r="M5" s="216" t="s">
        <v>227</v>
      </c>
      <c r="N5" s="216" t="s">
        <v>227</v>
      </c>
      <c r="O5" s="217" t="s">
        <v>227</v>
      </c>
    </row>
    <row r="6" spans="1:15" ht="15.75">
      <c r="A6" s="598" t="s">
        <v>251</v>
      </c>
      <c r="B6" s="599"/>
      <c r="C6" s="600"/>
      <c r="D6" s="600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2"/>
    </row>
    <row r="7" spans="1:15" ht="24.75" customHeight="1">
      <c r="A7" s="586"/>
      <c r="B7" s="586" t="s">
        <v>192</v>
      </c>
      <c r="C7" s="414">
        <v>22691.2</v>
      </c>
      <c r="D7" s="414">
        <v>21865.61</v>
      </c>
      <c r="E7" s="414">
        <v>44556.81</v>
      </c>
      <c r="F7" s="414">
        <v>240.14</v>
      </c>
      <c r="G7" s="414">
        <v>223376.39</v>
      </c>
      <c r="H7" s="414">
        <v>1518.62</v>
      </c>
      <c r="I7" s="414">
        <v>10000</v>
      </c>
      <c r="J7" s="414">
        <v>0</v>
      </c>
      <c r="K7" s="414">
        <v>0</v>
      </c>
      <c r="L7" s="414">
        <v>0</v>
      </c>
      <c r="M7" s="414">
        <v>0</v>
      </c>
      <c r="N7" s="414">
        <v>21567</v>
      </c>
      <c r="O7" s="384">
        <v>0</v>
      </c>
    </row>
    <row r="8" spans="1:15" ht="24.75" customHeight="1">
      <c r="A8" s="586"/>
      <c r="B8" s="586" t="s">
        <v>193</v>
      </c>
      <c r="C8" s="415">
        <v>24444.659999999996</v>
      </c>
      <c r="D8" s="415">
        <v>36136.020000000004</v>
      </c>
      <c r="E8" s="414">
        <v>60580.68</v>
      </c>
      <c r="F8" s="416">
        <v>967.2499999999999</v>
      </c>
      <c r="G8" s="416">
        <v>168531.07</v>
      </c>
      <c r="H8" s="416">
        <v>12774.86</v>
      </c>
      <c r="I8" s="416">
        <v>0</v>
      </c>
      <c r="J8" s="415">
        <v>199563</v>
      </c>
      <c r="K8" s="416">
        <v>0</v>
      </c>
      <c r="L8" s="417">
        <v>0</v>
      </c>
      <c r="M8" s="416">
        <v>0</v>
      </c>
      <c r="N8" s="417">
        <v>16878</v>
      </c>
      <c r="O8" s="385">
        <v>0</v>
      </c>
    </row>
    <row r="9" spans="1:15" ht="24.75" customHeight="1">
      <c r="A9" s="586"/>
      <c r="B9" s="586" t="s">
        <v>194</v>
      </c>
      <c r="C9" s="415">
        <v>7726.820000000001</v>
      </c>
      <c r="D9" s="415">
        <v>13369.14</v>
      </c>
      <c r="E9" s="414">
        <v>21095.96</v>
      </c>
      <c r="F9" s="416">
        <v>282.51</v>
      </c>
      <c r="G9" s="416">
        <v>113062.63</v>
      </c>
      <c r="H9" s="416">
        <v>9633.8</v>
      </c>
      <c r="I9" s="416">
        <v>0</v>
      </c>
      <c r="J9" s="415">
        <v>460382.51</v>
      </c>
      <c r="K9" s="416">
        <v>27517</v>
      </c>
      <c r="L9" s="417">
        <v>0</v>
      </c>
      <c r="M9" s="417">
        <v>0</v>
      </c>
      <c r="N9" s="417">
        <v>4800</v>
      </c>
      <c r="O9" s="385">
        <v>0</v>
      </c>
    </row>
    <row r="10" spans="1:15" ht="24.75" customHeight="1">
      <c r="A10" s="586"/>
      <c r="B10" s="586" t="s">
        <v>195</v>
      </c>
      <c r="C10" s="415">
        <v>33214.72</v>
      </c>
      <c r="D10" s="415">
        <v>48983.119999999995</v>
      </c>
      <c r="E10" s="414">
        <v>82197.84</v>
      </c>
      <c r="F10" s="417">
        <v>636.51</v>
      </c>
      <c r="G10" s="417">
        <v>167556.38</v>
      </c>
      <c r="H10" s="417">
        <v>10002.07</v>
      </c>
      <c r="I10" s="416">
        <v>6000.15</v>
      </c>
      <c r="J10" s="415">
        <v>155493.73</v>
      </c>
      <c r="K10" s="416">
        <v>0</v>
      </c>
      <c r="L10" s="417">
        <v>0</v>
      </c>
      <c r="M10" s="416">
        <v>0</v>
      </c>
      <c r="N10" s="416">
        <v>4100</v>
      </c>
      <c r="O10" s="385"/>
    </row>
    <row r="11" spans="1:15" ht="24.75" customHeight="1">
      <c r="A11" s="586"/>
      <c r="B11" s="586" t="s">
        <v>167</v>
      </c>
      <c r="C11" s="415">
        <v>53650.92999999999</v>
      </c>
      <c r="D11" s="415">
        <v>44405.36</v>
      </c>
      <c r="E11" s="414">
        <v>98056.29</v>
      </c>
      <c r="F11" s="416">
        <v>525.52</v>
      </c>
      <c r="G11" s="416">
        <v>171293.5</v>
      </c>
      <c r="H11" s="416">
        <v>12848.79</v>
      </c>
      <c r="I11" s="416">
        <v>9500.13</v>
      </c>
      <c r="J11" s="415">
        <v>153145.78</v>
      </c>
      <c r="K11" s="416">
        <v>0</v>
      </c>
      <c r="L11" s="417">
        <v>0</v>
      </c>
      <c r="M11" s="417">
        <v>4100</v>
      </c>
      <c r="N11" s="417">
        <v>0</v>
      </c>
      <c r="O11" s="385">
        <v>0</v>
      </c>
    </row>
    <row r="12" spans="1:15" ht="24.75" customHeight="1">
      <c r="A12" s="586"/>
      <c r="B12" s="586" t="s">
        <v>196</v>
      </c>
      <c r="C12" s="415">
        <v>32054.939999999995</v>
      </c>
      <c r="D12" s="415">
        <v>34383.61000000001</v>
      </c>
      <c r="E12" s="414">
        <v>66438.55</v>
      </c>
      <c r="F12" s="415">
        <v>336.8</v>
      </c>
      <c r="G12" s="416">
        <v>163247.82</v>
      </c>
      <c r="H12" s="416">
        <v>0</v>
      </c>
      <c r="I12" s="416">
        <v>0</v>
      </c>
      <c r="J12" s="415">
        <v>0</v>
      </c>
      <c r="K12" s="416">
        <v>0</v>
      </c>
      <c r="L12" s="417">
        <v>0</v>
      </c>
      <c r="M12" s="417">
        <v>0</v>
      </c>
      <c r="N12" s="417">
        <v>69600</v>
      </c>
      <c r="O12" s="385">
        <v>0</v>
      </c>
    </row>
    <row r="13" spans="1:15" ht="24.75" customHeight="1">
      <c r="A13" s="586"/>
      <c r="B13" s="586" t="s">
        <v>197</v>
      </c>
      <c r="C13" s="386">
        <v>38833.14</v>
      </c>
      <c r="D13" s="386">
        <v>35031.41</v>
      </c>
      <c r="E13" s="414">
        <v>73864.55</v>
      </c>
      <c r="F13" s="386">
        <v>10797.049999999997</v>
      </c>
      <c r="G13" s="386">
        <v>170504.72999999998</v>
      </c>
      <c r="H13" s="386">
        <v>8606.43</v>
      </c>
      <c r="I13" s="416">
        <v>7548.6</v>
      </c>
      <c r="J13" s="386">
        <v>0</v>
      </c>
      <c r="K13" s="416">
        <v>0</v>
      </c>
      <c r="L13" s="386">
        <v>0</v>
      </c>
      <c r="M13" s="389">
        <v>0</v>
      </c>
      <c r="N13" s="389">
        <v>0</v>
      </c>
      <c r="O13" s="390">
        <v>0</v>
      </c>
    </row>
    <row r="14" spans="1:15" ht="24.75" customHeight="1">
      <c r="A14" s="586"/>
      <c r="B14" s="586" t="s">
        <v>198</v>
      </c>
      <c r="C14" s="386">
        <v>37653.02999999999</v>
      </c>
      <c r="D14" s="386">
        <v>42102.08</v>
      </c>
      <c r="E14" s="414">
        <v>79755.10999999999</v>
      </c>
      <c r="F14" s="386">
        <v>411</v>
      </c>
      <c r="G14" s="386">
        <v>411</v>
      </c>
      <c r="H14" s="386">
        <v>15126.25</v>
      </c>
      <c r="I14" s="416">
        <v>0</v>
      </c>
      <c r="J14" s="386">
        <v>0</v>
      </c>
      <c r="K14" s="416">
        <v>0</v>
      </c>
      <c r="L14" s="386">
        <v>0</v>
      </c>
      <c r="M14" s="389">
        <v>0</v>
      </c>
      <c r="N14" s="386">
        <v>0</v>
      </c>
      <c r="O14" s="391">
        <v>0</v>
      </c>
    </row>
    <row r="15" spans="1:15" ht="24.75" customHeight="1">
      <c r="A15" s="586"/>
      <c r="B15" s="586" t="s">
        <v>199</v>
      </c>
      <c r="C15" s="386">
        <v>11568.189999999999</v>
      </c>
      <c r="D15" s="386">
        <v>7565.68</v>
      </c>
      <c r="E15" s="414">
        <v>19133.87</v>
      </c>
      <c r="F15" s="386">
        <v>30.049999999999997</v>
      </c>
      <c r="G15" s="388">
        <v>162152.24</v>
      </c>
      <c r="H15" s="386">
        <v>8088.35</v>
      </c>
      <c r="I15" s="416">
        <v>10000</v>
      </c>
      <c r="J15" s="386">
        <v>0</v>
      </c>
      <c r="K15" s="416">
        <v>0</v>
      </c>
      <c r="L15" s="386">
        <v>0</v>
      </c>
      <c r="M15" s="389">
        <v>0</v>
      </c>
      <c r="N15" s="389">
        <v>0</v>
      </c>
      <c r="O15" s="391">
        <v>0</v>
      </c>
    </row>
    <row r="16" spans="1:15" ht="24.75" customHeight="1">
      <c r="A16" s="586"/>
      <c r="B16" s="586" t="s">
        <v>200</v>
      </c>
      <c r="C16" s="386"/>
      <c r="D16" s="386"/>
      <c r="E16" s="414"/>
      <c r="F16" s="386"/>
      <c r="G16" s="386"/>
      <c r="H16" s="386"/>
      <c r="I16" s="388"/>
      <c r="J16" s="386"/>
      <c r="K16" s="386"/>
      <c r="L16" s="386"/>
      <c r="M16" s="389"/>
      <c r="N16" s="386"/>
      <c r="O16" s="391">
        <v>0</v>
      </c>
    </row>
    <row r="17" spans="1:15" ht="24.75" customHeight="1">
      <c r="A17" s="586"/>
      <c r="B17" s="586" t="s">
        <v>201</v>
      </c>
      <c r="C17" s="386"/>
      <c r="D17" s="386"/>
      <c r="E17" s="414"/>
      <c r="F17" s="386"/>
      <c r="G17" s="386"/>
      <c r="H17" s="386"/>
      <c r="I17" s="388"/>
      <c r="J17" s="386"/>
      <c r="K17" s="386"/>
      <c r="L17" s="386"/>
      <c r="M17" s="386"/>
      <c r="N17" s="424"/>
      <c r="O17" s="391">
        <v>0</v>
      </c>
    </row>
    <row r="18" spans="1:15" ht="24.75" customHeight="1">
      <c r="A18" s="586"/>
      <c r="B18" s="586" t="s">
        <v>202</v>
      </c>
      <c r="C18" s="603"/>
      <c r="D18" s="603"/>
      <c r="E18" s="604"/>
      <c r="F18" s="425"/>
      <c r="G18" s="425"/>
      <c r="H18" s="425"/>
      <c r="I18" s="388"/>
      <c r="J18" s="425"/>
      <c r="K18" s="386"/>
      <c r="L18" s="386"/>
      <c r="M18" s="386"/>
      <c r="N18" s="425"/>
      <c r="O18" s="391">
        <v>0</v>
      </c>
    </row>
    <row r="19" spans="1:15" ht="24.75" customHeight="1">
      <c r="A19" s="383"/>
      <c r="B19" s="383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91"/>
    </row>
    <row r="20" spans="1:15" ht="24.75" customHeight="1">
      <c r="A20" s="383"/>
      <c r="B20" s="392" t="s">
        <v>175</v>
      </c>
      <c r="C20" s="393">
        <f>SUM(C7:C9)</f>
        <v>54862.68</v>
      </c>
      <c r="D20" s="393">
        <f>SUM(D7:D9)</f>
        <v>71370.77</v>
      </c>
      <c r="E20" s="393">
        <f>SUM(E7:E9)</f>
        <v>126233.44999999998</v>
      </c>
      <c r="F20" s="393">
        <f aca="true" t="shared" si="0" ref="F20:N20">SUM(F7:F9)</f>
        <v>1489.8999999999999</v>
      </c>
      <c r="G20" s="393">
        <f t="shared" si="0"/>
        <v>504970.09</v>
      </c>
      <c r="H20" s="393">
        <f t="shared" si="0"/>
        <v>23927.28</v>
      </c>
      <c r="I20" s="393">
        <f t="shared" si="0"/>
        <v>10000</v>
      </c>
      <c r="J20" s="393">
        <f t="shared" si="0"/>
        <v>659945.51</v>
      </c>
      <c r="K20" s="393">
        <f t="shared" si="0"/>
        <v>27517</v>
      </c>
      <c r="L20" s="393">
        <f t="shared" si="0"/>
        <v>0</v>
      </c>
      <c r="M20" s="393">
        <f t="shared" si="0"/>
        <v>0</v>
      </c>
      <c r="N20" s="393">
        <f t="shared" si="0"/>
        <v>43245</v>
      </c>
      <c r="O20" s="394">
        <f>SUM(O7:O12)</f>
        <v>0</v>
      </c>
    </row>
    <row r="21" spans="1:15" ht="24.75" customHeight="1">
      <c r="A21" s="383"/>
      <c r="B21" s="392" t="s">
        <v>176</v>
      </c>
      <c r="C21" s="393">
        <f>SUM(C10:C12)</f>
        <v>118920.59</v>
      </c>
      <c r="D21" s="393">
        <f>SUM(D10:D12)</f>
        <v>127772.09</v>
      </c>
      <c r="E21" s="393">
        <f>SUM(E10:E12)</f>
        <v>246692.68</v>
      </c>
      <c r="F21" s="393">
        <f>SUM(F10:F12)</f>
        <v>1498.83</v>
      </c>
      <c r="G21" s="393">
        <f>SUM(G10:G12)</f>
        <v>502097.7</v>
      </c>
      <c r="H21" s="393">
        <f aca="true" t="shared" si="1" ref="H21:N21">SUM(H10:H12)</f>
        <v>22850.86</v>
      </c>
      <c r="I21" s="393">
        <f t="shared" si="1"/>
        <v>15500.279999999999</v>
      </c>
      <c r="J21" s="393">
        <f t="shared" si="1"/>
        <v>308639.51</v>
      </c>
      <c r="K21" s="393">
        <f t="shared" si="1"/>
        <v>0</v>
      </c>
      <c r="L21" s="393">
        <f t="shared" si="1"/>
        <v>0</v>
      </c>
      <c r="M21" s="393">
        <f t="shared" si="1"/>
        <v>4100</v>
      </c>
      <c r="N21" s="393">
        <f t="shared" si="1"/>
        <v>73700</v>
      </c>
      <c r="O21" s="394">
        <f>SUM(O10:O12)</f>
        <v>0</v>
      </c>
    </row>
    <row r="22" spans="1:15" ht="24.75" customHeight="1">
      <c r="A22" s="383"/>
      <c r="B22" s="392" t="s">
        <v>177</v>
      </c>
      <c r="C22" s="393">
        <f>SUM(C13:C15)</f>
        <v>88054.35999999999</v>
      </c>
      <c r="D22" s="393">
        <f>SUM(D13:D15)</f>
        <v>84699.17000000001</v>
      </c>
      <c r="E22" s="393">
        <f>SUM(E13:E15)</f>
        <v>172753.52999999997</v>
      </c>
      <c r="F22" s="393">
        <f aca="true" t="shared" si="2" ref="F22:N22">SUM(F13:F15)</f>
        <v>11238.099999999997</v>
      </c>
      <c r="G22" s="393">
        <f t="shared" si="2"/>
        <v>333067.97</v>
      </c>
      <c r="H22" s="393">
        <f t="shared" si="2"/>
        <v>31821.03</v>
      </c>
      <c r="I22" s="393">
        <f t="shared" si="2"/>
        <v>17548.6</v>
      </c>
      <c r="J22" s="393">
        <f t="shared" si="2"/>
        <v>0</v>
      </c>
      <c r="K22" s="393">
        <f t="shared" si="2"/>
        <v>0</v>
      </c>
      <c r="L22" s="393">
        <f t="shared" si="2"/>
        <v>0</v>
      </c>
      <c r="M22" s="393">
        <f t="shared" si="2"/>
        <v>0</v>
      </c>
      <c r="N22" s="393">
        <f t="shared" si="2"/>
        <v>0</v>
      </c>
      <c r="O22" s="394">
        <f>SUM(O13:O15)</f>
        <v>0</v>
      </c>
    </row>
    <row r="23" spans="1:15" ht="24.75" customHeight="1">
      <c r="A23" s="383"/>
      <c r="B23" s="392" t="s">
        <v>178</v>
      </c>
      <c r="C23" s="393">
        <f>SUM(C16:C18)</f>
        <v>0</v>
      </c>
      <c r="D23" s="393">
        <f>SUM(D16:D18)</f>
        <v>0</v>
      </c>
      <c r="E23" s="393">
        <f>SUM(E16:E18)</f>
        <v>0</v>
      </c>
      <c r="F23" s="393">
        <f aca="true" t="shared" si="3" ref="F23:N23">SUM(F16:F18)</f>
        <v>0</v>
      </c>
      <c r="G23" s="393">
        <f t="shared" si="3"/>
        <v>0</v>
      </c>
      <c r="H23" s="393">
        <f t="shared" si="3"/>
        <v>0</v>
      </c>
      <c r="I23" s="393">
        <f t="shared" si="3"/>
        <v>0</v>
      </c>
      <c r="J23" s="393">
        <f t="shared" si="3"/>
        <v>0</v>
      </c>
      <c r="K23" s="393">
        <f t="shared" si="3"/>
        <v>0</v>
      </c>
      <c r="L23" s="393">
        <f t="shared" si="3"/>
        <v>0</v>
      </c>
      <c r="M23" s="393">
        <f t="shared" si="3"/>
        <v>0</v>
      </c>
      <c r="N23" s="393">
        <f t="shared" si="3"/>
        <v>0</v>
      </c>
      <c r="O23" s="394">
        <f>SUM(O16:O18)</f>
        <v>0</v>
      </c>
    </row>
    <row r="24" spans="1:15" ht="24.75" customHeight="1">
      <c r="A24" s="383"/>
      <c r="B24" s="383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91"/>
    </row>
    <row r="25" spans="1:15" ht="24.75" customHeight="1">
      <c r="A25" s="383"/>
      <c r="B25" s="392" t="s">
        <v>179</v>
      </c>
      <c r="C25" s="387">
        <f>SUM(C20:C21)</f>
        <v>173783.27</v>
      </c>
      <c r="D25" s="387">
        <f>SUM(D20:D21)</f>
        <v>199142.86</v>
      </c>
      <c r="E25" s="387">
        <f>SUM(E20:E21)</f>
        <v>372926.13</v>
      </c>
      <c r="F25" s="387">
        <f aca="true" t="shared" si="4" ref="F25:N25">SUM(F20:F21)</f>
        <v>2988.7299999999996</v>
      </c>
      <c r="G25" s="387">
        <f t="shared" si="4"/>
        <v>1007067.79</v>
      </c>
      <c r="H25" s="387">
        <f t="shared" si="4"/>
        <v>46778.14</v>
      </c>
      <c r="I25" s="387">
        <f t="shared" si="4"/>
        <v>25500.28</v>
      </c>
      <c r="J25" s="387">
        <f t="shared" si="4"/>
        <v>968585.02</v>
      </c>
      <c r="K25" s="387">
        <f t="shared" si="4"/>
        <v>27517</v>
      </c>
      <c r="L25" s="387">
        <f t="shared" si="4"/>
        <v>0</v>
      </c>
      <c r="M25" s="387">
        <f t="shared" si="4"/>
        <v>4100</v>
      </c>
      <c r="N25" s="387">
        <f t="shared" si="4"/>
        <v>116945</v>
      </c>
      <c r="O25" s="395">
        <f>SUM(O20:O21)</f>
        <v>0</v>
      </c>
    </row>
    <row r="26" spans="1:15" ht="24.75" customHeight="1">
      <c r="A26" s="383"/>
      <c r="B26" s="392" t="s">
        <v>180</v>
      </c>
      <c r="C26" s="387">
        <f>SUM(C22:C23)</f>
        <v>88054.35999999999</v>
      </c>
      <c r="D26" s="387">
        <f>SUM(D22:D23)</f>
        <v>84699.17000000001</v>
      </c>
      <c r="E26" s="387">
        <f>SUM(E22:E23)</f>
        <v>172753.52999999997</v>
      </c>
      <c r="F26" s="387">
        <f aca="true" t="shared" si="5" ref="F26:N26">SUM(F22:F23)</f>
        <v>11238.099999999997</v>
      </c>
      <c r="G26" s="387">
        <f t="shared" si="5"/>
        <v>333067.97</v>
      </c>
      <c r="H26" s="387">
        <f t="shared" si="5"/>
        <v>31821.03</v>
      </c>
      <c r="I26" s="387">
        <f t="shared" si="5"/>
        <v>17548.6</v>
      </c>
      <c r="J26" s="387">
        <f t="shared" si="5"/>
        <v>0</v>
      </c>
      <c r="K26" s="387">
        <f t="shared" si="5"/>
        <v>0</v>
      </c>
      <c r="L26" s="387">
        <f t="shared" si="5"/>
        <v>0</v>
      </c>
      <c r="M26" s="387">
        <f t="shared" si="5"/>
        <v>0</v>
      </c>
      <c r="N26" s="387">
        <f t="shared" si="5"/>
        <v>0</v>
      </c>
      <c r="O26" s="395">
        <f>SUM(O22:O23)</f>
        <v>0</v>
      </c>
    </row>
    <row r="27" spans="1:15" ht="24.75" customHeight="1">
      <c r="A27" s="383"/>
      <c r="B27" s="383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1"/>
    </row>
    <row r="28" spans="1:15" ht="14.25">
      <c r="A28" s="397"/>
      <c r="B28" s="397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 t="s">
        <v>53</v>
      </c>
      <c r="N28" s="398"/>
      <c r="O28" s="391"/>
    </row>
    <row r="29" spans="1:15" ht="15.75" thickBot="1">
      <c r="A29" s="399"/>
      <c r="B29" s="400" t="s">
        <v>181</v>
      </c>
      <c r="C29" s="401">
        <f>SUM(C25:C26)</f>
        <v>261837.62999999998</v>
      </c>
      <c r="D29" s="401">
        <f aca="true" t="shared" si="6" ref="D29:O29">SUM(D25:D26)</f>
        <v>283842.03</v>
      </c>
      <c r="E29" s="401">
        <f t="shared" si="6"/>
        <v>545679.6599999999</v>
      </c>
      <c r="F29" s="401">
        <f t="shared" si="6"/>
        <v>14226.829999999996</v>
      </c>
      <c r="G29" s="401">
        <f t="shared" si="6"/>
        <v>1340135.76</v>
      </c>
      <c r="H29" s="401">
        <f t="shared" si="6"/>
        <v>78599.17</v>
      </c>
      <c r="I29" s="401">
        <f t="shared" si="6"/>
        <v>43048.88</v>
      </c>
      <c r="J29" s="401">
        <f t="shared" si="6"/>
        <v>968585.02</v>
      </c>
      <c r="K29" s="401">
        <f t="shared" si="6"/>
        <v>27517</v>
      </c>
      <c r="L29" s="401">
        <f>SUM(L25:L26)</f>
        <v>0</v>
      </c>
      <c r="M29" s="401">
        <f t="shared" si="6"/>
        <v>4100</v>
      </c>
      <c r="N29" s="401">
        <f t="shared" si="6"/>
        <v>116945</v>
      </c>
      <c r="O29" s="402">
        <f t="shared" si="6"/>
        <v>0</v>
      </c>
    </row>
    <row r="30" spans="1:15" ht="14.25">
      <c r="A30" s="403" t="s">
        <v>52</v>
      </c>
      <c r="B30" s="403"/>
      <c r="C30" s="403">
        <f aca="true" t="shared" si="7" ref="C30:I30">C29-SUM(C7:C18)</f>
        <v>0</v>
      </c>
      <c r="D30" s="403">
        <f t="shared" si="7"/>
        <v>0</v>
      </c>
      <c r="E30" s="403">
        <f t="shared" si="7"/>
        <v>0</v>
      </c>
      <c r="F30" s="403">
        <f t="shared" si="7"/>
        <v>0</v>
      </c>
      <c r="G30" s="403">
        <f t="shared" si="7"/>
        <v>0</v>
      </c>
      <c r="H30" s="403">
        <f t="shared" si="7"/>
        <v>0</v>
      </c>
      <c r="I30" s="403">
        <f t="shared" si="7"/>
        <v>0</v>
      </c>
      <c r="J30" s="403"/>
      <c r="K30" s="403"/>
      <c r="L30" s="403"/>
      <c r="M30" s="403">
        <f>M29-SUM(M8:M18)</f>
        <v>0</v>
      </c>
      <c r="N30" s="403">
        <f>N29-SUM(N7:N18)</f>
        <v>0</v>
      </c>
      <c r="O30" s="403">
        <f>O29-SUM(O7:O18)</f>
        <v>0</v>
      </c>
    </row>
    <row r="31" spans="1:15" ht="14.25">
      <c r="A31" s="404" t="s">
        <v>238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</row>
    <row r="32" spans="1:15" ht="14.25">
      <c r="A32" s="405" t="s">
        <v>228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</row>
    <row r="33" ht="14.25"/>
    <row r="34" spans="1:15" ht="15">
      <c r="A34" s="633" t="s">
        <v>217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</row>
    <row r="35" spans="1:15" ht="15" thickBot="1">
      <c r="A35" s="374"/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</row>
    <row r="36" spans="1:15" ht="30.75" thickBot="1">
      <c r="A36" s="375" t="s">
        <v>218</v>
      </c>
      <c r="B36" s="376" t="s">
        <v>219</v>
      </c>
      <c r="C36" s="634" t="s">
        <v>220</v>
      </c>
      <c r="D36" s="634"/>
      <c r="E36" s="377" t="s">
        <v>221</v>
      </c>
      <c r="F36" s="376" t="s">
        <v>66</v>
      </c>
      <c r="G36" s="376" t="s">
        <v>64</v>
      </c>
      <c r="H36" s="376" t="s">
        <v>65</v>
      </c>
      <c r="I36" s="376" t="s">
        <v>67</v>
      </c>
      <c r="J36" s="376" t="s">
        <v>68</v>
      </c>
      <c r="K36" s="376" t="s">
        <v>69</v>
      </c>
      <c r="L36" s="377" t="s">
        <v>222</v>
      </c>
      <c r="M36" s="376" t="s">
        <v>72</v>
      </c>
      <c r="N36" s="376" t="s">
        <v>73</v>
      </c>
      <c r="O36" s="378" t="s">
        <v>74</v>
      </c>
    </row>
    <row r="37" spans="1:15" ht="24.75" customHeight="1" thickBot="1">
      <c r="A37" s="379"/>
      <c r="B37" s="216"/>
      <c r="C37" s="216" t="s">
        <v>223</v>
      </c>
      <c r="D37" s="216" t="s">
        <v>224</v>
      </c>
      <c r="E37" s="216" t="s">
        <v>225</v>
      </c>
      <c r="F37" s="216" t="s">
        <v>226</v>
      </c>
      <c r="G37" s="216" t="s">
        <v>227</v>
      </c>
      <c r="H37" s="216" t="s">
        <v>227</v>
      </c>
      <c r="I37" s="216" t="s">
        <v>227</v>
      </c>
      <c r="J37" s="216" t="s">
        <v>227</v>
      </c>
      <c r="K37" s="216" t="s">
        <v>227</v>
      </c>
      <c r="L37" s="216" t="s">
        <v>227</v>
      </c>
      <c r="M37" s="216" t="s">
        <v>227</v>
      </c>
      <c r="N37" s="216" t="s">
        <v>227</v>
      </c>
      <c r="O37" s="217" t="s">
        <v>227</v>
      </c>
    </row>
    <row r="38" spans="1:15" ht="24.75" customHeight="1">
      <c r="A38" s="380" t="s">
        <v>244</v>
      </c>
      <c r="B38" s="406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2"/>
    </row>
    <row r="39" spans="1:15" ht="24.75" customHeight="1">
      <c r="A39" s="383"/>
      <c r="B39" s="407" t="s">
        <v>192</v>
      </c>
      <c r="C39" s="414">
        <v>10.663680000000001</v>
      </c>
      <c r="D39" s="414">
        <v>11.303540000000002</v>
      </c>
      <c r="E39" s="414">
        <v>21.96722</v>
      </c>
      <c r="F39" s="414">
        <v>63.07</v>
      </c>
      <c r="G39" s="414">
        <v>113175</v>
      </c>
      <c r="H39" s="414">
        <v>0</v>
      </c>
      <c r="I39" s="414">
        <v>31562</v>
      </c>
      <c r="J39" s="414">
        <v>632966</v>
      </c>
      <c r="K39" s="414"/>
      <c r="L39" s="414">
        <v>0</v>
      </c>
      <c r="M39" s="414"/>
      <c r="N39" s="414">
        <v>16800</v>
      </c>
      <c r="O39" s="384">
        <v>0</v>
      </c>
    </row>
    <row r="40" spans="1:15" ht="24.75" customHeight="1">
      <c r="A40" s="383"/>
      <c r="B40" s="407" t="s">
        <v>193</v>
      </c>
      <c r="C40" s="415">
        <v>24.955179999999995</v>
      </c>
      <c r="D40" s="415">
        <v>15.506150000000002</v>
      </c>
      <c r="E40" s="414">
        <v>40.461330000000004</v>
      </c>
      <c r="F40" s="416">
        <v>94.37</v>
      </c>
      <c r="G40" s="416">
        <v>162594</v>
      </c>
      <c r="H40" s="416">
        <v>12000.06</v>
      </c>
      <c r="I40" s="416">
        <v>0</v>
      </c>
      <c r="J40" s="415">
        <v>754186</v>
      </c>
      <c r="K40" s="416">
        <v>0</v>
      </c>
      <c r="L40" s="417">
        <v>0</v>
      </c>
      <c r="M40" s="416"/>
      <c r="N40" s="417">
        <v>2600</v>
      </c>
      <c r="O40" s="385">
        <v>0</v>
      </c>
    </row>
    <row r="41" spans="1:15" ht="24.75" customHeight="1">
      <c r="A41" s="383"/>
      <c r="B41" s="407" t="s">
        <v>194</v>
      </c>
      <c r="C41" s="415">
        <v>12.891360000000002</v>
      </c>
      <c r="D41" s="606">
        <v>10.555279999999998</v>
      </c>
      <c r="E41" s="605">
        <v>23.44664</v>
      </c>
      <c r="F41" s="416">
        <v>241.63000000000002</v>
      </c>
      <c r="G41" s="416">
        <v>159423</v>
      </c>
      <c r="H41" s="416">
        <v>9694.76</v>
      </c>
      <c r="I41" s="416">
        <v>14600.06</v>
      </c>
      <c r="J41" s="415">
        <v>911149</v>
      </c>
      <c r="K41" s="416">
        <v>0</v>
      </c>
      <c r="L41" s="417">
        <v>0</v>
      </c>
      <c r="M41" s="417">
        <v>137.09425016333088</v>
      </c>
      <c r="N41" s="417">
        <v>1200</v>
      </c>
      <c r="O41" s="385">
        <v>0</v>
      </c>
    </row>
    <row r="42" spans="1:15" ht="24.75" customHeight="1">
      <c r="A42" s="383"/>
      <c r="B42" s="407" t="s">
        <v>195</v>
      </c>
      <c r="C42" s="415">
        <v>8.580789999999999</v>
      </c>
      <c r="D42" s="415">
        <v>6.461399999999999</v>
      </c>
      <c r="E42" s="414">
        <v>15.042189999999998</v>
      </c>
      <c r="F42" s="417">
        <v>29.89</v>
      </c>
      <c r="G42" s="417">
        <v>159061.56</v>
      </c>
      <c r="H42" s="417">
        <v>7723.129999999999</v>
      </c>
      <c r="I42" s="416">
        <v>0</v>
      </c>
      <c r="J42" s="415">
        <v>619908.28</v>
      </c>
      <c r="K42" s="416">
        <v>0</v>
      </c>
      <c r="L42" s="417">
        <v>0</v>
      </c>
      <c r="M42" s="416">
        <v>133.08717833290117</v>
      </c>
      <c r="N42" s="417">
        <v>0</v>
      </c>
      <c r="O42" s="385">
        <v>0</v>
      </c>
    </row>
    <row r="43" spans="1:15" ht="24.75" customHeight="1">
      <c r="A43" s="383"/>
      <c r="B43" s="407" t="s">
        <v>167</v>
      </c>
      <c r="C43" s="415">
        <v>16.129649999999998</v>
      </c>
      <c r="D43" s="415">
        <v>17.11198</v>
      </c>
      <c r="E43" s="414">
        <v>33.24163</v>
      </c>
      <c r="F43" s="416">
        <v>552.46</v>
      </c>
      <c r="G43" s="416">
        <v>58491.18</v>
      </c>
      <c r="H43" s="416">
        <v>7115.37</v>
      </c>
      <c r="I43" s="418">
        <v>0</v>
      </c>
      <c r="J43" s="415">
        <v>610902.44</v>
      </c>
      <c r="K43" s="418">
        <v>0</v>
      </c>
      <c r="L43" s="417">
        <v>0</v>
      </c>
      <c r="M43" s="417">
        <v>0</v>
      </c>
      <c r="N43" s="417">
        <v>1985</v>
      </c>
      <c r="O43" s="385">
        <v>0</v>
      </c>
    </row>
    <row r="44" spans="1:15" ht="24.75" customHeight="1">
      <c r="A44" s="383"/>
      <c r="B44" s="407" t="s">
        <v>196</v>
      </c>
      <c r="C44" s="415">
        <v>9.5842</v>
      </c>
      <c r="D44" s="415">
        <v>6.745939999999999</v>
      </c>
      <c r="E44" s="414">
        <v>16.33014</v>
      </c>
      <c r="F44" s="415">
        <v>374.28</v>
      </c>
      <c r="G44" s="416">
        <v>160708.91</v>
      </c>
      <c r="H44" s="416">
        <v>33806</v>
      </c>
      <c r="I44" s="418">
        <v>0</v>
      </c>
      <c r="J44" s="415">
        <v>446759.96</v>
      </c>
      <c r="K44" s="418">
        <v>0</v>
      </c>
      <c r="L44" s="417">
        <v>0</v>
      </c>
      <c r="M44" s="417">
        <v>0</v>
      </c>
      <c r="N44" s="417">
        <v>400</v>
      </c>
      <c r="O44" s="385">
        <v>0</v>
      </c>
    </row>
    <row r="45" spans="1:15" ht="24.75" customHeight="1">
      <c r="A45" s="383"/>
      <c r="B45" s="407" t="s">
        <v>197</v>
      </c>
      <c r="C45" s="386">
        <v>7.34121</v>
      </c>
      <c r="D45" s="386">
        <v>4.05673</v>
      </c>
      <c r="E45" s="414">
        <v>11.39794</v>
      </c>
      <c r="F45" s="386">
        <v>643.72</v>
      </c>
      <c r="G45" s="386">
        <v>10582.57</v>
      </c>
      <c r="H45" s="386">
        <v>10582.57</v>
      </c>
      <c r="I45" s="388">
        <v>0</v>
      </c>
      <c r="J45" s="386">
        <v>449619.14</v>
      </c>
      <c r="K45" s="386">
        <v>0</v>
      </c>
      <c r="L45" s="386">
        <v>0</v>
      </c>
      <c r="M45" s="389">
        <v>0</v>
      </c>
      <c r="N45" s="386">
        <v>1400</v>
      </c>
      <c r="O45" s="390">
        <v>0</v>
      </c>
    </row>
    <row r="46" spans="1:15" ht="24.75" customHeight="1">
      <c r="A46" s="383"/>
      <c r="B46" s="407" t="s">
        <v>198</v>
      </c>
      <c r="C46" s="386">
        <v>10.90973</v>
      </c>
      <c r="D46" s="386">
        <v>7.5580099999999995</v>
      </c>
      <c r="E46" s="414">
        <v>18.46774</v>
      </c>
      <c r="F46" s="386">
        <v>347.18</v>
      </c>
      <c r="G46" s="386">
        <v>148507.92</v>
      </c>
      <c r="H46" s="386"/>
      <c r="I46" s="388">
        <v>0</v>
      </c>
      <c r="J46" s="386">
        <v>297738</v>
      </c>
      <c r="K46" s="386">
        <v>0</v>
      </c>
      <c r="L46" s="386">
        <v>0</v>
      </c>
      <c r="M46" s="389">
        <v>0</v>
      </c>
      <c r="N46" s="386">
        <v>0</v>
      </c>
      <c r="O46" s="391">
        <v>0</v>
      </c>
    </row>
    <row r="47" spans="1:15" ht="24.75" customHeight="1">
      <c r="A47" s="383"/>
      <c r="B47" s="407" t="s">
        <v>199</v>
      </c>
      <c r="C47" s="386">
        <v>12.480959999999998</v>
      </c>
      <c r="D47" s="386">
        <v>10.78242</v>
      </c>
      <c r="E47" s="414">
        <v>23.263379999999998</v>
      </c>
      <c r="F47" s="386">
        <v>178.06</v>
      </c>
      <c r="G47" s="388">
        <v>112825.84</v>
      </c>
      <c r="H47" s="386">
        <v>30726.739</v>
      </c>
      <c r="I47" s="388">
        <v>0</v>
      </c>
      <c r="J47" s="386">
        <v>614373.05</v>
      </c>
      <c r="K47" s="386">
        <v>0</v>
      </c>
      <c r="L47" s="386">
        <v>0</v>
      </c>
      <c r="M47" s="389">
        <v>0</v>
      </c>
      <c r="N47" s="386">
        <v>29200</v>
      </c>
      <c r="O47" s="391">
        <v>0</v>
      </c>
    </row>
    <row r="48" spans="1:15" ht="24.75" customHeight="1">
      <c r="A48" s="383"/>
      <c r="B48" s="407" t="s">
        <v>200</v>
      </c>
      <c r="C48" s="386">
        <v>21.2005</v>
      </c>
      <c r="D48" s="386">
        <v>12.58067</v>
      </c>
      <c r="E48" s="414">
        <v>33.781169999999996</v>
      </c>
      <c r="F48" s="386">
        <v>1098.4</v>
      </c>
      <c r="G48" s="386">
        <v>99697.43</v>
      </c>
      <c r="H48" s="386">
        <v>16566.29</v>
      </c>
      <c r="I48" s="388">
        <v>9940</v>
      </c>
      <c r="J48" s="386">
        <v>605450.43</v>
      </c>
      <c r="K48" s="386">
        <v>0</v>
      </c>
      <c r="L48" s="386">
        <v>0</v>
      </c>
      <c r="M48" s="389">
        <v>0</v>
      </c>
      <c r="N48" s="386">
        <v>11800</v>
      </c>
      <c r="O48" s="391">
        <v>0</v>
      </c>
    </row>
    <row r="49" spans="1:15" ht="24.75" customHeight="1">
      <c r="A49" s="383"/>
      <c r="B49" s="407" t="s">
        <v>201</v>
      </c>
      <c r="C49" s="386">
        <v>4.3533</v>
      </c>
      <c r="D49" s="386">
        <v>5.0884100000000005</v>
      </c>
      <c r="E49" s="414">
        <v>9.44171</v>
      </c>
      <c r="F49" s="386">
        <v>299.15</v>
      </c>
      <c r="G49" s="386">
        <v>141774.27</v>
      </c>
      <c r="H49" s="386">
        <v>14816</v>
      </c>
      <c r="I49" s="388">
        <v>4896</v>
      </c>
      <c r="J49" s="386">
        <v>0</v>
      </c>
      <c r="K49" s="386">
        <v>0</v>
      </c>
      <c r="L49" s="386">
        <v>0</v>
      </c>
      <c r="M49" s="386">
        <v>0</v>
      </c>
      <c r="N49" s="424">
        <v>18500</v>
      </c>
      <c r="O49" s="391">
        <v>0</v>
      </c>
    </row>
    <row r="50" spans="1:15" ht="24.75" customHeight="1">
      <c r="A50" s="383"/>
      <c r="B50" s="407" t="s">
        <v>202</v>
      </c>
      <c r="C50" s="425">
        <v>26.795000000000005</v>
      </c>
      <c r="D50" s="425">
        <v>14.62453</v>
      </c>
      <c r="E50" s="414">
        <v>41.41953000000001</v>
      </c>
      <c r="F50" s="425">
        <v>645.6</v>
      </c>
      <c r="G50" s="425">
        <v>160689.99</v>
      </c>
      <c r="H50" s="425">
        <v>10220</v>
      </c>
      <c r="I50" s="388">
        <v>3828</v>
      </c>
      <c r="J50" s="425">
        <v>0</v>
      </c>
      <c r="K50" s="386">
        <v>0</v>
      </c>
      <c r="L50" s="386">
        <v>0</v>
      </c>
      <c r="M50" s="386">
        <v>0</v>
      </c>
      <c r="N50" s="425">
        <v>32945</v>
      </c>
      <c r="O50" s="391">
        <v>0</v>
      </c>
    </row>
    <row r="51" spans="1:15" ht="24.75" customHeight="1">
      <c r="A51" s="383"/>
      <c r="B51" s="407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91"/>
    </row>
    <row r="52" spans="1:15" ht="24.75" customHeight="1">
      <c r="A52" s="383"/>
      <c r="B52" s="250" t="s">
        <v>175</v>
      </c>
      <c r="C52" s="393">
        <f aca="true" t="shared" si="8" ref="C52:H52">SUM(C39:C41)</f>
        <v>48.510220000000004</v>
      </c>
      <c r="D52" s="393">
        <f t="shared" si="8"/>
        <v>37.36497</v>
      </c>
      <c r="E52" s="393">
        <f>SUM(E39:E41)</f>
        <v>85.87519</v>
      </c>
      <c r="F52" s="393">
        <f t="shared" si="8"/>
        <v>399.07000000000005</v>
      </c>
      <c r="G52" s="393">
        <f t="shared" si="8"/>
        <v>435192</v>
      </c>
      <c r="H52" s="393">
        <f t="shared" si="8"/>
        <v>21694.82</v>
      </c>
      <c r="I52" s="393">
        <f>SUM(I39:I42)</f>
        <v>46162.06</v>
      </c>
      <c r="J52" s="393">
        <f aca="true" t="shared" si="9" ref="J52:O52">SUM(J39:J41)</f>
        <v>2298301</v>
      </c>
      <c r="K52" s="393">
        <f t="shared" si="9"/>
        <v>0</v>
      </c>
      <c r="L52" s="393">
        <f t="shared" si="9"/>
        <v>0</v>
      </c>
      <c r="M52" s="393">
        <f t="shared" si="9"/>
        <v>137.09425016333088</v>
      </c>
      <c r="N52" s="393">
        <f t="shared" si="9"/>
        <v>20600</v>
      </c>
      <c r="O52" s="394">
        <f t="shared" si="9"/>
        <v>0</v>
      </c>
    </row>
    <row r="53" spans="1:15" ht="24.75" customHeight="1">
      <c r="A53" s="383"/>
      <c r="B53" s="250" t="s">
        <v>176</v>
      </c>
      <c r="C53" s="393">
        <f>SUM(C42:C44)</f>
        <v>34.29464</v>
      </c>
      <c r="D53" s="393">
        <f aca="true" t="shared" si="10" ref="D53:O53">SUM(D42:D44)</f>
        <v>30.319319999999998</v>
      </c>
      <c r="E53" s="393">
        <f>SUM(E42:E44)</f>
        <v>64.61395999999999</v>
      </c>
      <c r="F53" s="393">
        <f t="shared" si="10"/>
        <v>956.63</v>
      </c>
      <c r="G53" s="393">
        <f t="shared" si="10"/>
        <v>378261.65</v>
      </c>
      <c r="H53" s="393">
        <f t="shared" si="10"/>
        <v>48644.5</v>
      </c>
      <c r="I53" s="393">
        <f t="shared" si="10"/>
        <v>0</v>
      </c>
      <c r="J53" s="393">
        <f t="shared" si="10"/>
        <v>1677570.68</v>
      </c>
      <c r="K53" s="393">
        <f t="shared" si="10"/>
        <v>0</v>
      </c>
      <c r="L53" s="393">
        <f t="shared" si="10"/>
        <v>0</v>
      </c>
      <c r="M53" s="393">
        <f t="shared" si="10"/>
        <v>133.08717833290117</v>
      </c>
      <c r="N53" s="393">
        <f t="shared" si="10"/>
        <v>2385</v>
      </c>
      <c r="O53" s="394">
        <f t="shared" si="10"/>
        <v>0</v>
      </c>
    </row>
    <row r="54" spans="1:15" ht="24.75" customHeight="1">
      <c r="A54" s="383"/>
      <c r="B54" s="250" t="s">
        <v>177</v>
      </c>
      <c r="C54" s="393">
        <f>SUM(C45:C47)</f>
        <v>30.731899999999996</v>
      </c>
      <c r="D54" s="393">
        <f aca="true" t="shared" si="11" ref="D54:O54">SUM(D45:D47)</f>
        <v>22.39716</v>
      </c>
      <c r="E54" s="393">
        <f>SUM(E45:E47)</f>
        <v>53.129059999999996</v>
      </c>
      <c r="F54" s="393">
        <f t="shared" si="11"/>
        <v>1168.96</v>
      </c>
      <c r="G54" s="393">
        <f t="shared" si="11"/>
        <v>271916.33</v>
      </c>
      <c r="H54" s="393">
        <f t="shared" si="11"/>
        <v>41309.309</v>
      </c>
      <c r="I54" s="393">
        <f t="shared" si="11"/>
        <v>0</v>
      </c>
      <c r="J54" s="393">
        <f t="shared" si="11"/>
        <v>1361730.19</v>
      </c>
      <c r="K54" s="393">
        <f t="shared" si="11"/>
        <v>0</v>
      </c>
      <c r="L54" s="393">
        <f t="shared" si="11"/>
        <v>0</v>
      </c>
      <c r="M54" s="393">
        <f t="shared" si="11"/>
        <v>0</v>
      </c>
      <c r="N54" s="393">
        <f t="shared" si="11"/>
        <v>30600</v>
      </c>
      <c r="O54" s="394">
        <f t="shared" si="11"/>
        <v>0</v>
      </c>
    </row>
    <row r="55" spans="1:15" ht="24.75" customHeight="1">
      <c r="A55" s="383"/>
      <c r="B55" s="250" t="s">
        <v>178</v>
      </c>
      <c r="C55" s="393">
        <f>SUM(C48:C50)</f>
        <v>52.34880000000001</v>
      </c>
      <c r="D55" s="393">
        <f aca="true" t="shared" si="12" ref="D55:O55">SUM(D48:D50)</f>
        <v>32.29361</v>
      </c>
      <c r="E55" s="393">
        <f>SUM(E48:E50)</f>
        <v>84.64241000000001</v>
      </c>
      <c r="F55" s="393">
        <f t="shared" si="12"/>
        <v>2043.15</v>
      </c>
      <c r="G55" s="393">
        <f t="shared" si="12"/>
        <v>402161.68999999994</v>
      </c>
      <c r="H55" s="393">
        <f t="shared" si="12"/>
        <v>41602.29</v>
      </c>
      <c r="I55" s="393">
        <f t="shared" si="12"/>
        <v>18664</v>
      </c>
      <c r="J55" s="393">
        <f t="shared" si="12"/>
        <v>605450.43</v>
      </c>
      <c r="K55" s="393">
        <f t="shared" si="12"/>
        <v>0</v>
      </c>
      <c r="L55" s="393">
        <f t="shared" si="12"/>
        <v>0</v>
      </c>
      <c r="M55" s="393">
        <f t="shared" si="12"/>
        <v>0</v>
      </c>
      <c r="N55" s="393">
        <f t="shared" si="12"/>
        <v>63245</v>
      </c>
      <c r="O55" s="394">
        <f t="shared" si="12"/>
        <v>0</v>
      </c>
    </row>
    <row r="56" spans="1:15" ht="24.75" customHeight="1">
      <c r="A56" s="383"/>
      <c r="B56" s="407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91"/>
    </row>
    <row r="57" spans="1:15" ht="24.75" customHeight="1">
      <c r="A57" s="383"/>
      <c r="B57" s="250" t="s">
        <v>179</v>
      </c>
      <c r="C57" s="387">
        <f>SUM(C52:C53)</f>
        <v>82.80486</v>
      </c>
      <c r="D57" s="387">
        <f aca="true" t="shared" si="13" ref="D57:O57">SUM(D52:D53)</f>
        <v>67.68429</v>
      </c>
      <c r="E57" s="387">
        <f>SUM(E52:E53)</f>
        <v>150.48915</v>
      </c>
      <c r="F57" s="387">
        <f t="shared" si="13"/>
        <v>1355.7</v>
      </c>
      <c r="G57" s="387">
        <f t="shared" si="13"/>
        <v>813453.65</v>
      </c>
      <c r="H57" s="387">
        <f t="shared" si="13"/>
        <v>70339.32</v>
      </c>
      <c r="I57" s="387">
        <f t="shared" si="13"/>
        <v>46162.06</v>
      </c>
      <c r="J57" s="387">
        <f>SUM(J52:J53)</f>
        <v>3975871.6799999997</v>
      </c>
      <c r="K57" s="387">
        <f>SUM(K52:K53)</f>
        <v>0</v>
      </c>
      <c r="L57" s="387">
        <f>SUM(L52:L53)</f>
        <v>0</v>
      </c>
      <c r="M57" s="387">
        <f t="shared" si="13"/>
        <v>270.18142849623206</v>
      </c>
      <c r="N57" s="387">
        <f t="shared" si="13"/>
        <v>22985</v>
      </c>
      <c r="O57" s="395">
        <f t="shared" si="13"/>
        <v>0</v>
      </c>
    </row>
    <row r="58" spans="1:15" ht="24.75" customHeight="1">
      <c r="A58" s="383"/>
      <c r="B58" s="250" t="s">
        <v>180</v>
      </c>
      <c r="C58" s="387">
        <f>SUM(C54:C55)</f>
        <v>83.08070000000001</v>
      </c>
      <c r="D58" s="387">
        <f aca="true" t="shared" si="14" ref="D58:O58">SUM(D54:D55)</f>
        <v>54.69077</v>
      </c>
      <c r="E58" s="387">
        <f>SUM(E54:E55)</f>
        <v>137.77147000000002</v>
      </c>
      <c r="F58" s="387">
        <f t="shared" si="14"/>
        <v>3212.11</v>
      </c>
      <c r="G58" s="387">
        <f t="shared" si="14"/>
        <v>674078.02</v>
      </c>
      <c r="H58" s="387">
        <f t="shared" si="14"/>
        <v>82911.599</v>
      </c>
      <c r="I58" s="387">
        <f t="shared" si="14"/>
        <v>18664</v>
      </c>
      <c r="J58" s="387">
        <f>SUM(J54:J55)</f>
        <v>1967180.62</v>
      </c>
      <c r="K58" s="387">
        <f>SUM(K54:K55)</f>
        <v>0</v>
      </c>
      <c r="L58" s="387">
        <f>SUM(L54:L55)</f>
        <v>0</v>
      </c>
      <c r="M58" s="387">
        <f t="shared" si="14"/>
        <v>0</v>
      </c>
      <c r="N58" s="387">
        <f t="shared" si="14"/>
        <v>93845</v>
      </c>
      <c r="O58" s="395">
        <f t="shared" si="14"/>
        <v>0</v>
      </c>
    </row>
    <row r="59" spans="1:15" ht="24.75" customHeight="1">
      <c r="A59" s="383"/>
      <c r="B59" s="407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1"/>
    </row>
    <row r="60" spans="1:15" ht="24.75" customHeight="1">
      <c r="A60" s="397"/>
      <c r="B60" s="40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 t="s">
        <v>53</v>
      </c>
      <c r="N60" s="398"/>
      <c r="O60" s="391"/>
    </row>
    <row r="61" spans="1:15" ht="24.75" customHeight="1" thickBot="1">
      <c r="A61" s="399"/>
      <c r="B61" s="409" t="s">
        <v>181</v>
      </c>
      <c r="C61" s="401">
        <f>SUM(C57:C58)</f>
        <v>165.88556</v>
      </c>
      <c r="D61" s="401">
        <f aca="true" t="shared" si="15" ref="D61:O61">SUM(D57:D58)</f>
        <v>122.37506</v>
      </c>
      <c r="E61" s="401">
        <f t="shared" si="15"/>
        <v>288.26062</v>
      </c>
      <c r="F61" s="401">
        <f t="shared" si="15"/>
        <v>4567.81</v>
      </c>
      <c r="G61" s="401">
        <f t="shared" si="15"/>
        <v>1487531.67</v>
      </c>
      <c r="H61" s="401">
        <f t="shared" si="15"/>
        <v>153250.919</v>
      </c>
      <c r="I61" s="401">
        <f t="shared" si="15"/>
        <v>64826.06</v>
      </c>
      <c r="J61" s="401">
        <f t="shared" si="15"/>
        <v>5943052.3</v>
      </c>
      <c r="K61" s="401">
        <f t="shared" si="15"/>
        <v>0</v>
      </c>
      <c r="L61" s="401">
        <f>SUM(L57:L58)</f>
        <v>0</v>
      </c>
      <c r="M61" s="401">
        <f t="shared" si="15"/>
        <v>270.18142849623206</v>
      </c>
      <c r="N61" s="401">
        <f t="shared" si="15"/>
        <v>116830</v>
      </c>
      <c r="O61" s="402">
        <f t="shared" si="15"/>
        <v>0</v>
      </c>
    </row>
    <row r="62" spans="1:15" ht="24.75" customHeight="1">
      <c r="A62" s="403" t="s">
        <v>52</v>
      </c>
      <c r="B62" s="403"/>
      <c r="C62" s="403">
        <f aca="true" t="shared" si="16" ref="C62:O62">C61-SUM(C39:C50)</f>
        <v>0</v>
      </c>
      <c r="D62" s="403">
        <f t="shared" si="16"/>
        <v>0</v>
      </c>
      <c r="E62" s="403">
        <f t="shared" si="16"/>
        <v>0</v>
      </c>
      <c r="F62" s="403">
        <f t="shared" si="16"/>
        <v>0</v>
      </c>
      <c r="G62" s="403">
        <f t="shared" si="16"/>
        <v>0</v>
      </c>
      <c r="H62" s="403">
        <f t="shared" si="16"/>
        <v>0</v>
      </c>
      <c r="I62" s="403">
        <f t="shared" si="16"/>
        <v>0</v>
      </c>
      <c r="J62" s="403"/>
      <c r="K62" s="403"/>
      <c r="L62" s="403"/>
      <c r="M62" s="403">
        <f t="shared" si="16"/>
        <v>0</v>
      </c>
      <c r="N62" s="403">
        <f t="shared" si="16"/>
        <v>0</v>
      </c>
      <c r="O62" s="403">
        <f t="shared" si="16"/>
        <v>0</v>
      </c>
    </row>
    <row r="63" spans="1:15" ht="24.75" customHeight="1">
      <c r="A63" s="404" t="s">
        <v>233</v>
      </c>
      <c r="B63" s="405"/>
      <c r="C63" s="405"/>
      <c r="D63" s="405"/>
      <c r="E63" s="405"/>
      <c r="F63" s="405"/>
      <c r="G63" s="405"/>
      <c r="H63" s="405"/>
      <c r="I63" s="405"/>
      <c r="J63" s="405"/>
      <c r="K63" s="405">
        <v>180500</v>
      </c>
      <c r="L63" s="405"/>
      <c r="M63" s="405"/>
      <c r="N63" s="405"/>
      <c r="O63" s="405"/>
    </row>
    <row r="64" spans="1:15" ht="24.75" customHeight="1">
      <c r="A64" s="405" t="s">
        <v>228</v>
      </c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</row>
  </sheetData>
  <sheetProtection/>
  <mergeCells count="5">
    <mergeCell ref="A2:O2"/>
    <mergeCell ref="C4:D4"/>
    <mergeCell ref="A34:O34"/>
    <mergeCell ref="C36:D36"/>
    <mergeCell ref="A3:O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L65"/>
  <sheetViews>
    <sheetView zoomScale="75" zoomScaleNormal="75" zoomScalePageLayoutView="0" workbookViewId="0" topLeftCell="A1">
      <selection activeCell="B29" sqref="B29"/>
    </sheetView>
  </sheetViews>
  <sheetFormatPr defaultColWidth="16.00390625" defaultRowHeight="12.75"/>
  <cols>
    <col min="1" max="1" width="28.7109375" style="180" customWidth="1"/>
    <col min="2" max="2" width="23.00390625" style="180" customWidth="1"/>
    <col min="3" max="3" width="25.00390625" style="180" customWidth="1"/>
    <col min="4" max="4" width="26.28125" style="180" bestFit="1" customWidth="1"/>
    <col min="5" max="5" width="18.57421875" style="180" customWidth="1"/>
    <col min="6" max="6" width="18.57421875" style="180" bestFit="1" customWidth="1"/>
    <col min="7" max="7" width="22.57421875" style="181" bestFit="1" customWidth="1"/>
    <col min="8" max="8" width="22.57421875" style="180" bestFit="1" customWidth="1"/>
    <col min="9" max="9" width="20.8515625" style="180" customWidth="1"/>
    <col min="10" max="10" width="17.28125" style="180" customWidth="1"/>
    <col min="11" max="16384" width="16.00390625" style="180" customWidth="1"/>
  </cols>
  <sheetData>
    <row r="1" ht="16.5" thickBot="1"/>
    <row r="2" spans="1:8" ht="19.5">
      <c r="A2" s="636" t="s">
        <v>213</v>
      </c>
      <c r="B2" s="637"/>
      <c r="C2" s="637"/>
      <c r="D2" s="637"/>
      <c r="E2" s="637"/>
      <c r="F2" s="637"/>
      <c r="G2" s="637"/>
      <c r="H2" s="638"/>
    </row>
    <row r="3" spans="1:8" ht="24.75">
      <c r="A3" s="251"/>
      <c r="B3" s="252"/>
      <c r="C3" s="252"/>
      <c r="D3" s="252"/>
      <c r="E3" s="252"/>
      <c r="F3" s="252"/>
      <c r="G3" s="253"/>
      <c r="H3" s="254"/>
    </row>
    <row r="4" spans="1:8" ht="19.5">
      <c r="A4" s="255"/>
      <c r="B4" s="639" t="s">
        <v>210</v>
      </c>
      <c r="C4" s="640"/>
      <c r="D4" s="641"/>
      <c r="E4" s="642" t="s">
        <v>211</v>
      </c>
      <c r="F4" s="643"/>
      <c r="G4" s="644" t="s">
        <v>71</v>
      </c>
      <c r="H4" s="645"/>
    </row>
    <row r="5" spans="1:8" ht="19.5">
      <c r="A5" s="256" t="s">
        <v>184</v>
      </c>
      <c r="B5" s="257" t="s">
        <v>215</v>
      </c>
      <c r="C5" s="646" t="s">
        <v>185</v>
      </c>
      <c r="D5" s="647"/>
      <c r="E5" s="648" t="s">
        <v>185</v>
      </c>
      <c r="F5" s="649"/>
      <c r="G5" s="650" t="s">
        <v>185</v>
      </c>
      <c r="H5" s="651"/>
    </row>
    <row r="6" spans="1:8" ht="20.25">
      <c r="A6" s="258">
        <v>2018</v>
      </c>
      <c r="B6" s="257" t="s">
        <v>212</v>
      </c>
      <c r="C6" s="257" t="s">
        <v>186</v>
      </c>
      <c r="D6" s="257" t="s">
        <v>187</v>
      </c>
      <c r="E6" s="257" t="s">
        <v>186</v>
      </c>
      <c r="F6" s="257" t="s">
        <v>187</v>
      </c>
      <c r="G6" s="259" t="s">
        <v>186</v>
      </c>
      <c r="H6" s="260" t="s">
        <v>187</v>
      </c>
    </row>
    <row r="7" spans="1:8" ht="15.75">
      <c r="A7" s="261" t="s">
        <v>188</v>
      </c>
      <c r="B7" s="262" t="s">
        <v>189</v>
      </c>
      <c r="C7" s="262" t="s">
        <v>190</v>
      </c>
      <c r="D7" s="262" t="s">
        <v>191</v>
      </c>
      <c r="E7" s="262">
        <v>5</v>
      </c>
      <c r="F7" s="263">
        <v>6</v>
      </c>
      <c r="G7" s="264">
        <v>7</v>
      </c>
      <c r="H7" s="265">
        <v>9</v>
      </c>
    </row>
    <row r="8" spans="1:12" ht="30" customHeight="1">
      <c r="A8" s="266" t="s">
        <v>192</v>
      </c>
      <c r="B8" s="196">
        <v>31052.238999999998</v>
      </c>
      <c r="C8" s="185">
        <v>21198.90158</v>
      </c>
      <c r="D8" s="185">
        <v>159839.9299022158</v>
      </c>
      <c r="E8" s="193">
        <v>292.816</v>
      </c>
      <c r="F8" s="194">
        <v>2207.839</v>
      </c>
      <c r="G8" s="194">
        <f>SUM(C8,E8)</f>
        <v>21491.71758</v>
      </c>
      <c r="H8" s="198">
        <f>SUM(F8,D8)</f>
        <v>162047.76890221582</v>
      </c>
      <c r="J8" s="215"/>
      <c r="K8" s="182"/>
      <c r="L8" s="182"/>
    </row>
    <row r="9" spans="1:12" ht="30" customHeight="1">
      <c r="A9" s="267" t="s">
        <v>193</v>
      </c>
      <c r="B9" s="183">
        <v>25829.923000000003</v>
      </c>
      <c r="C9" s="185">
        <v>18417.75721</v>
      </c>
      <c r="D9" s="185">
        <v>139462.89049672967</v>
      </c>
      <c r="E9" s="185">
        <v>391.945</v>
      </c>
      <c r="F9" s="189">
        <v>2969.371</v>
      </c>
      <c r="G9" s="189">
        <f>SUM(C9,E9)</f>
        <v>18809.70221</v>
      </c>
      <c r="H9" s="198">
        <f>SUM(F9,D9)</f>
        <v>142432.26149672968</v>
      </c>
      <c r="J9" s="215"/>
      <c r="K9" s="182"/>
      <c r="L9" s="182"/>
    </row>
    <row r="10" spans="1:12" ht="30" customHeight="1">
      <c r="A10" s="268" t="s">
        <v>194</v>
      </c>
      <c r="B10" s="208">
        <v>33100.311</v>
      </c>
      <c r="C10" s="195">
        <v>19186.134570000002</v>
      </c>
      <c r="D10" s="195">
        <v>146041.67043870487</v>
      </c>
      <c r="E10" s="195">
        <v>763.842</v>
      </c>
      <c r="F10" s="195">
        <v>5814.55</v>
      </c>
      <c r="G10" s="189">
        <f aca="true" t="shared" si="0" ref="G10:G19">SUM(C10,E10)</f>
        <v>19949.976570000003</v>
      </c>
      <c r="H10" s="198">
        <f aca="true" t="shared" si="1" ref="H10:H19">SUM(F10,D10)</f>
        <v>151856.22043870486</v>
      </c>
      <c r="J10" s="215"/>
      <c r="K10" s="182"/>
      <c r="L10" s="182"/>
    </row>
    <row r="11" spans="1:12" ht="30" customHeight="1">
      <c r="A11" s="267" t="s">
        <v>195</v>
      </c>
      <c r="B11" s="197">
        <v>53207.594000000005</v>
      </c>
      <c r="C11" s="185">
        <v>38631.4099</v>
      </c>
      <c r="D11" s="185">
        <v>295185.69355869194</v>
      </c>
      <c r="E11" s="190">
        <v>308.5816026254768</v>
      </c>
      <c r="F11" s="185">
        <v>2357.896062544</v>
      </c>
      <c r="G11" s="189">
        <f t="shared" si="0"/>
        <v>38939.991502625475</v>
      </c>
      <c r="H11" s="198">
        <f t="shared" si="1"/>
        <v>297543.58962123597</v>
      </c>
      <c r="J11" s="215"/>
      <c r="K11" s="182"/>
      <c r="L11" s="182"/>
    </row>
    <row r="12" spans="1:12" ht="30" customHeight="1">
      <c r="A12" s="267" t="s">
        <v>167</v>
      </c>
      <c r="B12" s="183">
        <v>21613.214</v>
      </c>
      <c r="C12" s="185">
        <v>16927.49578</v>
      </c>
      <c r="D12" s="185">
        <v>129344.34945464239</v>
      </c>
      <c r="E12" s="185">
        <v>316.838</v>
      </c>
      <c r="F12" s="189">
        <v>2430.451</v>
      </c>
      <c r="G12" s="189">
        <f t="shared" si="0"/>
        <v>17244.33378</v>
      </c>
      <c r="H12" s="198">
        <f t="shared" si="1"/>
        <v>131774.8004546424</v>
      </c>
      <c r="J12" s="215"/>
      <c r="K12" s="182"/>
      <c r="L12" s="182"/>
    </row>
    <row r="13" spans="1:12" ht="30" customHeight="1">
      <c r="A13" s="268" t="s">
        <v>196</v>
      </c>
      <c r="B13" s="208">
        <v>33682.766</v>
      </c>
      <c r="C13" s="195">
        <v>22731.315970000003</v>
      </c>
      <c r="D13" s="195">
        <v>173691.80383204762</v>
      </c>
      <c r="E13" s="195">
        <v>348.678</v>
      </c>
      <c r="F13" s="195">
        <v>2683.2496</v>
      </c>
      <c r="G13" s="189">
        <f t="shared" si="0"/>
        <v>23079.993970000003</v>
      </c>
      <c r="H13" s="198">
        <f t="shared" si="1"/>
        <v>176375.05343204763</v>
      </c>
      <c r="J13" s="215"/>
      <c r="K13" s="182" t="s">
        <v>53</v>
      </c>
      <c r="L13" s="182"/>
    </row>
    <row r="14" spans="1:12" ht="30" customHeight="1">
      <c r="A14" s="267" t="s">
        <v>197</v>
      </c>
      <c r="B14" s="183">
        <v>20174.329</v>
      </c>
      <c r="C14" s="185">
        <v>15617.59527</v>
      </c>
      <c r="D14" s="185">
        <v>122918.127396582</v>
      </c>
      <c r="E14" s="185">
        <v>174.52</v>
      </c>
      <c r="F14" s="185">
        <v>1373.562</v>
      </c>
      <c r="G14" s="189">
        <f t="shared" si="0"/>
        <v>15792.11527</v>
      </c>
      <c r="H14" s="198">
        <f t="shared" si="1"/>
        <v>124291.689396582</v>
      </c>
      <c r="J14" s="215"/>
      <c r="K14" s="182"/>
      <c r="L14" s="182"/>
    </row>
    <row r="15" spans="1:12" ht="30" customHeight="1">
      <c r="A15" s="267" t="s">
        <v>198</v>
      </c>
      <c r="B15" s="183">
        <v>24944.528</v>
      </c>
      <c r="C15" s="185">
        <v>18866.96136</v>
      </c>
      <c r="D15" s="185">
        <v>154953.787640839</v>
      </c>
      <c r="E15" s="185">
        <v>81.949</v>
      </c>
      <c r="F15" s="189">
        <v>673.0489</v>
      </c>
      <c r="G15" s="189">
        <f t="shared" si="0"/>
        <v>18948.91036</v>
      </c>
      <c r="H15" s="198">
        <f t="shared" si="1"/>
        <v>155626.836540839</v>
      </c>
      <c r="J15" s="215"/>
      <c r="K15" s="182"/>
      <c r="L15" s="182"/>
    </row>
    <row r="16" spans="1:12" ht="30" customHeight="1">
      <c r="A16" s="268" t="s">
        <v>199</v>
      </c>
      <c r="B16" s="208">
        <v>13960.039999999999</v>
      </c>
      <c r="C16" s="195">
        <v>10923.078899999999</v>
      </c>
      <c r="D16" s="195">
        <v>90111.30477041249</v>
      </c>
      <c r="E16" s="195">
        <v>855.254</v>
      </c>
      <c r="F16" s="195">
        <v>7055.529</v>
      </c>
      <c r="G16" s="189">
        <f t="shared" si="0"/>
        <v>11778.3329</v>
      </c>
      <c r="H16" s="198">
        <f t="shared" si="1"/>
        <v>97166.83377041249</v>
      </c>
      <c r="J16" s="215"/>
      <c r="K16" s="182"/>
      <c r="L16" s="182"/>
    </row>
    <row r="17" spans="1:12" ht="30" customHeight="1">
      <c r="A17" s="269" t="s">
        <v>200</v>
      </c>
      <c r="B17" s="183">
        <v>26761.765</v>
      </c>
      <c r="C17" s="185">
        <v>20171.26286</v>
      </c>
      <c r="D17" s="185">
        <v>167263.16758144327</v>
      </c>
      <c r="E17" s="185"/>
      <c r="F17" s="190"/>
      <c r="G17" s="189">
        <f t="shared" si="0"/>
        <v>20171.26286</v>
      </c>
      <c r="H17" s="198">
        <f t="shared" si="1"/>
        <v>167263.16758144327</v>
      </c>
      <c r="J17" s="215"/>
      <c r="K17" s="182"/>
      <c r="L17" s="182"/>
    </row>
    <row r="18" spans="1:12" ht="30" customHeight="1">
      <c r="A18" s="269" t="s">
        <v>201</v>
      </c>
      <c r="B18" s="183"/>
      <c r="C18" s="580"/>
      <c r="D18" s="580"/>
      <c r="E18" s="185"/>
      <c r="F18" s="190"/>
      <c r="G18" s="189">
        <f t="shared" si="0"/>
        <v>0</v>
      </c>
      <c r="H18" s="198">
        <f t="shared" si="1"/>
        <v>0</v>
      </c>
      <c r="J18" s="215"/>
      <c r="K18" s="182"/>
      <c r="L18" s="182"/>
    </row>
    <row r="19" spans="1:12" ht="30" customHeight="1">
      <c r="A19" s="270" t="s">
        <v>202</v>
      </c>
      <c r="B19" s="208"/>
      <c r="C19" s="195"/>
      <c r="D19" s="195"/>
      <c r="E19" s="195"/>
      <c r="F19" s="195"/>
      <c r="G19" s="189">
        <f t="shared" si="0"/>
        <v>0</v>
      </c>
      <c r="H19" s="198">
        <f t="shared" si="1"/>
        <v>0</v>
      </c>
      <c r="J19" s="215"/>
      <c r="K19" s="182"/>
      <c r="L19" s="182"/>
    </row>
    <row r="20" spans="1:8" ht="30" customHeight="1">
      <c r="A20" s="269"/>
      <c r="B20" s="271"/>
      <c r="C20" s="272"/>
      <c r="D20" s="272"/>
      <c r="E20" s="272"/>
      <c r="F20" s="272"/>
      <c r="G20" s="273"/>
      <c r="H20" s="274"/>
    </row>
    <row r="21" spans="1:8" ht="30" customHeight="1">
      <c r="A21" s="275" t="s">
        <v>203</v>
      </c>
      <c r="B21" s="209">
        <f aca="true" t="shared" si="2" ref="B21:H21">SUM(B8:B10)</f>
        <v>89982.473</v>
      </c>
      <c r="C21" s="209">
        <f t="shared" si="2"/>
        <v>58802.79336</v>
      </c>
      <c r="D21" s="191">
        <f t="shared" si="2"/>
        <v>445344.4908376504</v>
      </c>
      <c r="E21" s="191">
        <f t="shared" si="2"/>
        <v>1448.603</v>
      </c>
      <c r="F21" s="191">
        <f t="shared" si="2"/>
        <v>10991.76</v>
      </c>
      <c r="G21" s="191">
        <f t="shared" si="2"/>
        <v>60251.39636</v>
      </c>
      <c r="H21" s="203">
        <f t="shared" si="2"/>
        <v>456336.2508376504</v>
      </c>
    </row>
    <row r="22" spans="1:8" ht="30" customHeight="1">
      <c r="A22" s="275" t="s">
        <v>204</v>
      </c>
      <c r="B22" s="209">
        <f>SUM(B11:B13)</f>
        <v>108503.57400000001</v>
      </c>
      <c r="C22" s="187">
        <f aca="true" t="shared" si="3" ref="C22:H22">SUM(C11:C13)</f>
        <v>78290.22164999999</v>
      </c>
      <c r="D22" s="187">
        <f t="shared" si="3"/>
        <v>598221.8468453819</v>
      </c>
      <c r="E22" s="187">
        <f t="shared" si="3"/>
        <v>974.0976026254768</v>
      </c>
      <c r="F22" s="187">
        <f t="shared" si="3"/>
        <v>7471.5966625440005</v>
      </c>
      <c r="G22" s="187">
        <f t="shared" si="3"/>
        <v>79264.31925262549</v>
      </c>
      <c r="H22" s="204">
        <f t="shared" si="3"/>
        <v>605693.443507926</v>
      </c>
    </row>
    <row r="23" spans="1:8" ht="30" customHeight="1">
      <c r="A23" s="275" t="s">
        <v>205</v>
      </c>
      <c r="B23" s="209">
        <f>SUM(B14:B16)</f>
        <v>59078.897000000004</v>
      </c>
      <c r="C23" s="187">
        <f aca="true" t="shared" si="4" ref="C23:H23">SUM(C14:C16)</f>
        <v>45407.63553</v>
      </c>
      <c r="D23" s="187">
        <f t="shared" si="4"/>
        <v>367983.2198078335</v>
      </c>
      <c r="E23" s="187">
        <f t="shared" si="4"/>
        <v>1111.723</v>
      </c>
      <c r="F23" s="187">
        <f t="shared" si="4"/>
        <v>9102.1399</v>
      </c>
      <c r="G23" s="187">
        <f t="shared" si="4"/>
        <v>46519.358530000005</v>
      </c>
      <c r="H23" s="204">
        <f t="shared" si="4"/>
        <v>377085.3597078335</v>
      </c>
    </row>
    <row r="24" spans="1:8" ht="30" customHeight="1">
      <c r="A24" s="275" t="s">
        <v>206</v>
      </c>
      <c r="B24" s="210">
        <f aca="true" t="shared" si="5" ref="B24:H24">SUM(B17:B19)</f>
        <v>26761.765</v>
      </c>
      <c r="C24" s="188">
        <f t="shared" si="5"/>
        <v>20171.26286</v>
      </c>
      <c r="D24" s="188">
        <f t="shared" si="5"/>
        <v>167263.16758144327</v>
      </c>
      <c r="E24" s="188">
        <f t="shared" si="5"/>
        <v>0</v>
      </c>
      <c r="F24" s="188">
        <f t="shared" si="5"/>
        <v>0</v>
      </c>
      <c r="G24" s="188">
        <f t="shared" si="5"/>
        <v>20171.26286</v>
      </c>
      <c r="H24" s="205">
        <f t="shared" si="5"/>
        <v>167263.16758144327</v>
      </c>
    </row>
    <row r="25" spans="1:8" ht="30" customHeight="1">
      <c r="A25" s="269"/>
      <c r="B25" s="271"/>
      <c r="C25" s="272"/>
      <c r="D25" s="272"/>
      <c r="E25" s="272"/>
      <c r="F25" s="272"/>
      <c r="G25" s="276"/>
      <c r="H25" s="274"/>
    </row>
    <row r="26" spans="1:8" ht="30" customHeight="1">
      <c r="A26" s="277" t="s">
        <v>207</v>
      </c>
      <c r="B26" s="184">
        <f>SUM(B21:B22)</f>
        <v>198486.04700000002</v>
      </c>
      <c r="C26" s="186">
        <f aca="true" t="shared" si="6" ref="C26:H26">SUM(C21:C22)</f>
        <v>137093.01501</v>
      </c>
      <c r="D26" s="186">
        <f t="shared" si="6"/>
        <v>1043566.3376830323</v>
      </c>
      <c r="E26" s="186">
        <f t="shared" si="6"/>
        <v>2422.7006026254767</v>
      </c>
      <c r="F26" s="186">
        <f t="shared" si="6"/>
        <v>18463.356662544</v>
      </c>
      <c r="G26" s="186">
        <f t="shared" si="6"/>
        <v>139515.71561262547</v>
      </c>
      <c r="H26" s="206">
        <f t="shared" si="6"/>
        <v>1062029.6943455762</v>
      </c>
    </row>
    <row r="27" spans="1:8" ht="30" customHeight="1">
      <c r="A27" s="277" t="s">
        <v>208</v>
      </c>
      <c r="B27" s="184">
        <f>SUM(B23:B24)</f>
        <v>85840.66200000001</v>
      </c>
      <c r="C27" s="186">
        <f aca="true" t="shared" si="7" ref="C27:H27">SUM(C23:C24)</f>
        <v>65578.89839</v>
      </c>
      <c r="D27" s="186">
        <f t="shared" si="7"/>
        <v>535246.3873892768</v>
      </c>
      <c r="E27" s="186">
        <f t="shared" si="7"/>
        <v>1111.723</v>
      </c>
      <c r="F27" s="186">
        <f t="shared" si="7"/>
        <v>9102.1399</v>
      </c>
      <c r="G27" s="186">
        <f t="shared" si="7"/>
        <v>66690.62139</v>
      </c>
      <c r="H27" s="206">
        <f t="shared" si="7"/>
        <v>544348.5272892767</v>
      </c>
    </row>
    <row r="28" spans="1:8" ht="30" customHeight="1" thickBot="1">
      <c r="A28" s="269"/>
      <c r="B28" s="183"/>
      <c r="C28" s="183"/>
      <c r="D28" s="183"/>
      <c r="E28" s="183"/>
      <c r="F28" s="183"/>
      <c r="G28" s="183"/>
      <c r="H28" s="207"/>
    </row>
    <row r="29" spans="1:8" ht="30" customHeight="1" thickBot="1">
      <c r="A29" s="278" t="s">
        <v>209</v>
      </c>
      <c r="B29" s="211">
        <f>B26+B27</f>
        <v>284326.70900000003</v>
      </c>
      <c r="C29" s="214">
        <f aca="true" t="shared" si="8" ref="C29:H29">C26+C27</f>
        <v>202671.91340000002</v>
      </c>
      <c r="D29" s="214">
        <f t="shared" si="8"/>
        <v>1578812.725072309</v>
      </c>
      <c r="E29" s="214">
        <f t="shared" si="8"/>
        <v>3534.4236026254766</v>
      </c>
      <c r="F29" s="214">
        <f t="shared" si="8"/>
        <v>27565.496562544</v>
      </c>
      <c r="G29" s="214">
        <f t="shared" si="8"/>
        <v>206206.33700262546</v>
      </c>
      <c r="H29" s="461">
        <f t="shared" si="8"/>
        <v>1606378.221634853</v>
      </c>
    </row>
    <row r="30" spans="1:8" ht="15.75">
      <c r="A30" s="279" t="s">
        <v>52</v>
      </c>
      <c r="B30" s="280">
        <f aca="true" t="shared" si="9" ref="B30:H30">SUM(B8:B19)-B29</f>
        <v>0</v>
      </c>
      <c r="C30" s="280">
        <f t="shared" si="9"/>
        <v>0</v>
      </c>
      <c r="D30" s="280">
        <f t="shared" si="9"/>
        <v>0</v>
      </c>
      <c r="E30" s="280">
        <f t="shared" si="9"/>
        <v>0</v>
      </c>
      <c r="F30" s="280">
        <f t="shared" si="9"/>
        <v>0</v>
      </c>
      <c r="G30" s="280">
        <f t="shared" si="9"/>
        <v>0</v>
      </c>
      <c r="H30" s="280">
        <f t="shared" si="9"/>
        <v>0</v>
      </c>
    </row>
    <row r="31" spans="1:8" ht="19.5">
      <c r="A31" s="281" t="s">
        <v>216</v>
      </c>
      <c r="B31" s="212"/>
      <c r="C31" s="213"/>
      <c r="D31" s="213"/>
      <c r="E31" s="213"/>
      <c r="F31" s="213"/>
      <c r="G31" s="213"/>
      <c r="H31" s="213"/>
    </row>
    <row r="32" spans="1:8" ht="15.75">
      <c r="A32" s="282" t="s">
        <v>214</v>
      </c>
      <c r="B32" s="3"/>
      <c r="C32" s="3"/>
      <c r="D32" s="3"/>
      <c r="E32" s="3"/>
      <c r="F32" s="3"/>
      <c r="G32" s="283"/>
      <c r="H32" s="3"/>
    </row>
    <row r="34" ht="16.5" thickBot="1"/>
    <row r="35" spans="1:8" ht="28.5" customHeight="1">
      <c r="A35" s="636" t="s">
        <v>213</v>
      </c>
      <c r="B35" s="637"/>
      <c r="C35" s="637"/>
      <c r="D35" s="637"/>
      <c r="E35" s="637"/>
      <c r="F35" s="637"/>
      <c r="G35" s="637"/>
      <c r="H35" s="638"/>
    </row>
    <row r="36" spans="1:8" ht="24.75">
      <c r="A36" s="251"/>
      <c r="B36" s="252"/>
      <c r="C36" s="252"/>
      <c r="D36" s="252"/>
      <c r="E36" s="252"/>
      <c r="F36" s="252"/>
      <c r="G36" s="253"/>
      <c r="H36" s="254"/>
    </row>
    <row r="37" spans="1:8" ht="19.5">
      <c r="A37" s="255"/>
      <c r="B37" s="639" t="s">
        <v>210</v>
      </c>
      <c r="C37" s="640"/>
      <c r="D37" s="641"/>
      <c r="E37" s="642" t="s">
        <v>211</v>
      </c>
      <c r="F37" s="643"/>
      <c r="G37" s="644" t="s">
        <v>71</v>
      </c>
      <c r="H37" s="645"/>
    </row>
    <row r="38" spans="1:8" ht="19.5">
      <c r="A38" s="256" t="s">
        <v>184</v>
      </c>
      <c r="B38" s="257" t="s">
        <v>215</v>
      </c>
      <c r="C38" s="646" t="s">
        <v>185</v>
      </c>
      <c r="D38" s="647"/>
      <c r="E38" s="648" t="s">
        <v>185</v>
      </c>
      <c r="F38" s="649"/>
      <c r="G38" s="650" t="s">
        <v>185</v>
      </c>
      <c r="H38" s="651"/>
    </row>
    <row r="39" spans="1:8" ht="20.25">
      <c r="A39" s="258">
        <v>2017</v>
      </c>
      <c r="B39" s="257" t="s">
        <v>212</v>
      </c>
      <c r="C39" s="257" t="s">
        <v>186</v>
      </c>
      <c r="D39" s="257" t="s">
        <v>187</v>
      </c>
      <c r="E39" s="257" t="s">
        <v>186</v>
      </c>
      <c r="F39" s="257" t="s">
        <v>187</v>
      </c>
      <c r="G39" s="259" t="s">
        <v>186</v>
      </c>
      <c r="H39" s="260" t="s">
        <v>187</v>
      </c>
    </row>
    <row r="40" spans="1:8" ht="15.75">
      <c r="A40" s="261" t="s">
        <v>188</v>
      </c>
      <c r="B40" s="262" t="s">
        <v>189</v>
      </c>
      <c r="C40" s="262" t="s">
        <v>190</v>
      </c>
      <c r="D40" s="262" t="s">
        <v>191</v>
      </c>
      <c r="E40" s="262">
        <v>5</v>
      </c>
      <c r="F40" s="263">
        <v>6</v>
      </c>
      <c r="G40" s="264">
        <v>7</v>
      </c>
      <c r="H40" s="265">
        <v>9</v>
      </c>
    </row>
    <row r="41" spans="1:8" ht="30" customHeight="1">
      <c r="A41" s="266" t="s">
        <v>192</v>
      </c>
      <c r="B41" s="196">
        <v>28264.739999999998</v>
      </c>
      <c r="C41" s="185">
        <v>15743.5462</v>
      </c>
      <c r="D41" s="185">
        <v>114324.279698692</v>
      </c>
      <c r="E41" s="193">
        <v>96.0653440056406</v>
      </c>
      <c r="F41" s="194">
        <v>697.593</v>
      </c>
      <c r="G41" s="194">
        <f aca="true" t="shared" si="10" ref="G41:G52">SUM(C41,E41)</f>
        <v>15839.611544005642</v>
      </c>
      <c r="H41" s="198">
        <f>SUM(F41,D41)</f>
        <v>115021.872698692</v>
      </c>
    </row>
    <row r="42" spans="1:8" ht="30" customHeight="1">
      <c r="A42" s="267" t="s">
        <v>193</v>
      </c>
      <c r="B42" s="183">
        <v>22900.811999999998</v>
      </c>
      <c r="C42" s="185">
        <v>13105.14734</v>
      </c>
      <c r="D42" s="185">
        <v>95052.5510173338</v>
      </c>
      <c r="E42" s="185">
        <v>2.006</v>
      </c>
      <c r="F42" s="189">
        <v>14.552</v>
      </c>
      <c r="G42" s="189">
        <f t="shared" si="10"/>
        <v>13107.153339999999</v>
      </c>
      <c r="H42" s="198">
        <f>SUM(F42,D42)</f>
        <v>95067.1030173338</v>
      </c>
    </row>
    <row r="43" spans="1:8" ht="30" customHeight="1">
      <c r="A43" s="268" t="s">
        <v>194</v>
      </c>
      <c r="B43" s="208">
        <v>31854.797</v>
      </c>
      <c r="C43" s="195">
        <v>17681.98822</v>
      </c>
      <c r="D43" s="195">
        <v>128212.450222984</v>
      </c>
      <c r="E43" s="195">
        <v>260.371</v>
      </c>
      <c r="F43" s="195">
        <v>1887.962</v>
      </c>
      <c r="G43" s="195">
        <f t="shared" si="10"/>
        <v>17942.35922</v>
      </c>
      <c r="H43" s="200">
        <f>SUM(F43,D43)</f>
        <v>130100.412222984</v>
      </c>
    </row>
    <row r="44" spans="1:8" ht="30" customHeight="1">
      <c r="A44" s="267" t="s">
        <v>195</v>
      </c>
      <c r="B44" s="197">
        <v>27082.563000000002</v>
      </c>
      <c r="C44" s="185">
        <v>14747.39012</v>
      </c>
      <c r="D44" s="185">
        <v>107166.334524016</v>
      </c>
      <c r="E44" s="190">
        <v>156.203</v>
      </c>
      <c r="F44" s="185">
        <v>1135.096</v>
      </c>
      <c r="G44" s="192">
        <f t="shared" si="10"/>
        <v>14903.59312</v>
      </c>
      <c r="H44" s="199">
        <f aca="true" t="shared" si="11" ref="H44:H49">SUM(F44,D44)</f>
        <v>108301.430524016</v>
      </c>
    </row>
    <row r="45" spans="1:8" ht="30" customHeight="1">
      <c r="A45" s="267" t="s">
        <v>167</v>
      </c>
      <c r="B45" s="183">
        <v>23529.638</v>
      </c>
      <c r="C45" s="185">
        <v>12915.39572</v>
      </c>
      <c r="D45" s="185">
        <v>94274.1258380564</v>
      </c>
      <c r="E45" s="185">
        <v>245.911</v>
      </c>
      <c r="F45" s="189">
        <v>1794.997</v>
      </c>
      <c r="G45" s="189">
        <f t="shared" si="10"/>
        <v>13161.30672</v>
      </c>
      <c r="H45" s="198">
        <f t="shared" si="11"/>
        <v>96069.1228380564</v>
      </c>
    </row>
    <row r="46" spans="1:8" ht="30" customHeight="1">
      <c r="A46" s="268" t="s">
        <v>196</v>
      </c>
      <c r="B46" s="208">
        <v>21790.351</v>
      </c>
      <c r="C46" s="195">
        <v>11719.19854</v>
      </c>
      <c r="D46" s="195">
        <v>85856.8296066503</v>
      </c>
      <c r="E46" s="195">
        <v>205.067</v>
      </c>
      <c r="F46" s="195">
        <v>1503.789</v>
      </c>
      <c r="G46" s="195">
        <f t="shared" si="10"/>
        <v>11924.26554</v>
      </c>
      <c r="H46" s="200">
        <f t="shared" si="11"/>
        <v>87360.6186066503</v>
      </c>
    </row>
    <row r="47" spans="1:8" ht="30" customHeight="1">
      <c r="A47" s="267" t="s">
        <v>197</v>
      </c>
      <c r="B47" s="183">
        <v>18107.806</v>
      </c>
      <c r="C47" s="185">
        <v>9584.31706</v>
      </c>
      <c r="D47" s="185">
        <v>70745.5045161848</v>
      </c>
      <c r="E47" s="185">
        <v>234.091</v>
      </c>
      <c r="F47" s="185">
        <v>1727.916</v>
      </c>
      <c r="G47" s="185">
        <f t="shared" si="10"/>
        <v>9818.40806</v>
      </c>
      <c r="H47" s="198">
        <f t="shared" si="11"/>
        <v>72473.4205161848</v>
      </c>
    </row>
    <row r="48" spans="1:8" ht="30" customHeight="1">
      <c r="A48" s="267" t="s">
        <v>198</v>
      </c>
      <c r="B48" s="183">
        <v>16181.074999999999</v>
      </c>
      <c r="C48" s="185">
        <v>9256.87951</v>
      </c>
      <c r="D48" s="185">
        <v>68969.2601928084</v>
      </c>
      <c r="E48" s="185">
        <v>7195.272</v>
      </c>
      <c r="F48" s="189">
        <v>53609.058</v>
      </c>
      <c r="G48" s="185">
        <f t="shared" si="10"/>
        <v>16452.15151</v>
      </c>
      <c r="H48" s="198">
        <f t="shared" si="11"/>
        <v>122578.3181928084</v>
      </c>
    </row>
    <row r="49" spans="1:8" ht="30" customHeight="1">
      <c r="A49" s="268" t="s">
        <v>199</v>
      </c>
      <c r="B49" s="208">
        <v>37211.365000000005</v>
      </c>
      <c r="C49" s="195">
        <v>22265.6762</v>
      </c>
      <c r="D49" s="195">
        <v>167048.9370593</v>
      </c>
      <c r="E49" s="195">
        <v>130.300036184853</v>
      </c>
      <c r="F49" s="195">
        <v>977.580125928</v>
      </c>
      <c r="G49" s="195">
        <f t="shared" si="10"/>
        <v>22395.976236184855</v>
      </c>
      <c r="H49" s="200">
        <f t="shared" si="11"/>
        <v>168026.517185228</v>
      </c>
    </row>
    <row r="50" spans="1:8" ht="30" customHeight="1">
      <c r="A50" s="269" t="s">
        <v>200</v>
      </c>
      <c r="B50" s="183">
        <v>18840.886</v>
      </c>
      <c r="C50" s="185">
        <v>10159.65712</v>
      </c>
      <c r="D50" s="185">
        <v>76540.4600789654</v>
      </c>
      <c r="E50" s="185">
        <v>910.8778409327557</v>
      </c>
      <c r="F50" s="190">
        <v>6862.338769224</v>
      </c>
      <c r="G50" s="189">
        <f t="shared" si="10"/>
        <v>11070.534960932755</v>
      </c>
      <c r="H50" s="201">
        <f>SUM(F50,D50)</f>
        <v>83402.79884818941</v>
      </c>
    </row>
    <row r="51" spans="1:8" ht="30" customHeight="1">
      <c r="A51" s="269" t="s">
        <v>201</v>
      </c>
      <c r="B51" s="183">
        <v>42599.211</v>
      </c>
      <c r="C51" s="580">
        <v>27170.236</v>
      </c>
      <c r="D51" s="580">
        <v>206178.076747705</v>
      </c>
      <c r="E51" s="185">
        <v>5750.999750832</v>
      </c>
      <c r="F51" s="190">
        <v>762.896431598055</v>
      </c>
      <c r="G51" s="189">
        <f t="shared" si="10"/>
        <v>32921.235750832</v>
      </c>
      <c r="H51" s="201">
        <f>SUM(F51,D51)</f>
        <v>206940.97317930305</v>
      </c>
    </row>
    <row r="52" spans="1:8" ht="30" customHeight="1">
      <c r="A52" s="270" t="s">
        <v>202</v>
      </c>
      <c r="B52" s="208">
        <v>26984.356999999996</v>
      </c>
      <c r="C52" s="195">
        <v>16093.971</v>
      </c>
      <c r="D52" s="195">
        <v>121372.045</v>
      </c>
      <c r="E52" s="195">
        <v>2395.489055376</v>
      </c>
      <c r="F52" s="195">
        <v>317.642468262697</v>
      </c>
      <c r="G52" s="195">
        <f t="shared" si="10"/>
        <v>18489.460055376</v>
      </c>
      <c r="H52" s="202">
        <f>SUM(F52,D52)</f>
        <v>121689.6874682627</v>
      </c>
    </row>
    <row r="53" spans="1:8" ht="30" customHeight="1">
      <c r="A53" s="269"/>
      <c r="B53" s="271"/>
      <c r="C53" s="272"/>
      <c r="D53" s="272"/>
      <c r="E53" s="272"/>
      <c r="F53" s="272"/>
      <c r="G53" s="273"/>
      <c r="H53" s="274"/>
    </row>
    <row r="54" spans="1:8" ht="30" customHeight="1">
      <c r="A54" s="275" t="s">
        <v>203</v>
      </c>
      <c r="B54" s="209">
        <f>SUM(B41:B43)</f>
        <v>83020.34899999999</v>
      </c>
      <c r="C54" s="191">
        <f aca="true" t="shared" si="12" ref="C54:H54">SUM(C41:C43)</f>
        <v>46530.68176</v>
      </c>
      <c r="D54" s="191">
        <f t="shared" si="12"/>
        <v>337589.2809390098</v>
      </c>
      <c r="E54" s="191">
        <f t="shared" si="12"/>
        <v>358.44234400564056</v>
      </c>
      <c r="F54" s="191">
        <f t="shared" si="12"/>
        <v>2600.107</v>
      </c>
      <c r="G54" s="191">
        <f t="shared" si="12"/>
        <v>46889.12410400564</v>
      </c>
      <c r="H54" s="203">
        <f t="shared" si="12"/>
        <v>340189.3879390098</v>
      </c>
    </row>
    <row r="55" spans="1:8" ht="30" customHeight="1">
      <c r="A55" s="275" t="s">
        <v>204</v>
      </c>
      <c r="B55" s="209">
        <f>SUM(B44:B46)</f>
        <v>72402.552</v>
      </c>
      <c r="C55" s="187">
        <f aca="true" t="shared" si="13" ref="C55:H55">SUM(C44:C46)</f>
        <v>39381.98438</v>
      </c>
      <c r="D55" s="187">
        <f t="shared" si="13"/>
        <v>287297.2899687227</v>
      </c>
      <c r="E55" s="187">
        <f t="shared" si="13"/>
        <v>607.181</v>
      </c>
      <c r="F55" s="187">
        <f t="shared" si="13"/>
        <v>4433.882</v>
      </c>
      <c r="G55" s="187">
        <f t="shared" si="13"/>
        <v>39989.16538</v>
      </c>
      <c r="H55" s="204">
        <f t="shared" si="13"/>
        <v>291731.1719687227</v>
      </c>
    </row>
    <row r="56" spans="1:8" ht="30" customHeight="1">
      <c r="A56" s="275" t="s">
        <v>205</v>
      </c>
      <c r="B56" s="209">
        <f>SUM(B47:B49)</f>
        <v>71500.24600000001</v>
      </c>
      <c r="C56" s="187">
        <f aca="true" t="shared" si="14" ref="C56:H56">SUM(C47:C49)</f>
        <v>41106.87277</v>
      </c>
      <c r="D56" s="187">
        <f t="shared" si="14"/>
        <v>306763.70176829316</v>
      </c>
      <c r="E56" s="187">
        <f t="shared" si="14"/>
        <v>7559.663036184853</v>
      </c>
      <c r="F56" s="187">
        <f t="shared" si="14"/>
        <v>56314.55412592799</v>
      </c>
      <c r="G56" s="187">
        <f t="shared" si="14"/>
        <v>48666.53580618485</v>
      </c>
      <c r="H56" s="204">
        <f t="shared" si="14"/>
        <v>363078.2558942212</v>
      </c>
    </row>
    <row r="57" spans="1:8" ht="30" customHeight="1">
      <c r="A57" s="275" t="s">
        <v>206</v>
      </c>
      <c r="B57" s="210">
        <f>SUM(B50:B52)</f>
        <v>88424.454</v>
      </c>
      <c r="C57" s="188">
        <f aca="true" t="shared" si="15" ref="C57:H57">SUM(C50:C52)</f>
        <v>53423.86412</v>
      </c>
      <c r="D57" s="188">
        <f t="shared" si="15"/>
        <v>404090.5818266704</v>
      </c>
      <c r="E57" s="188">
        <f t="shared" si="15"/>
        <v>9057.366647140756</v>
      </c>
      <c r="F57" s="188">
        <f t="shared" si="15"/>
        <v>7942.877669084752</v>
      </c>
      <c r="G57" s="188">
        <f t="shared" si="15"/>
        <v>62481.23076714075</v>
      </c>
      <c r="H57" s="205">
        <f t="shared" si="15"/>
        <v>412033.45949575515</v>
      </c>
    </row>
    <row r="58" spans="1:8" ht="30" customHeight="1">
      <c r="A58" s="269"/>
      <c r="B58" s="271"/>
      <c r="C58" s="272"/>
      <c r="D58" s="272"/>
      <c r="E58" s="272"/>
      <c r="F58" s="272"/>
      <c r="G58" s="276"/>
      <c r="H58" s="274"/>
    </row>
    <row r="59" spans="1:8" ht="30" customHeight="1">
      <c r="A59" s="277" t="s">
        <v>207</v>
      </c>
      <c r="B59" s="184">
        <f>SUM(B54:B55)</f>
        <v>155422.90099999998</v>
      </c>
      <c r="C59" s="186">
        <f aca="true" t="shared" si="16" ref="C59:H59">SUM(C54:C55)</f>
        <v>85912.66614</v>
      </c>
      <c r="D59" s="186">
        <f t="shared" si="16"/>
        <v>624886.5709077325</v>
      </c>
      <c r="E59" s="186">
        <f t="shared" si="16"/>
        <v>965.6233440056405</v>
      </c>
      <c r="F59" s="186">
        <f t="shared" si="16"/>
        <v>7033.989</v>
      </c>
      <c r="G59" s="186">
        <f t="shared" si="16"/>
        <v>86878.28948400564</v>
      </c>
      <c r="H59" s="206">
        <f t="shared" si="16"/>
        <v>631920.5599077325</v>
      </c>
    </row>
    <row r="60" spans="1:8" ht="30" customHeight="1">
      <c r="A60" s="277" t="s">
        <v>208</v>
      </c>
      <c r="B60" s="184">
        <f>SUM(B56:B57)</f>
        <v>159924.7</v>
      </c>
      <c r="C60" s="186">
        <f aca="true" t="shared" si="17" ref="C60:H60">SUM(C56:C57)</f>
        <v>94530.73689</v>
      </c>
      <c r="D60" s="186">
        <f t="shared" si="17"/>
        <v>710854.2835949636</v>
      </c>
      <c r="E60" s="186">
        <f t="shared" si="17"/>
        <v>16617.029683325607</v>
      </c>
      <c r="F60" s="186">
        <f t="shared" si="17"/>
        <v>64257.431795012744</v>
      </c>
      <c r="G60" s="186">
        <f t="shared" si="17"/>
        <v>111147.7665733256</v>
      </c>
      <c r="H60" s="206">
        <f t="shared" si="17"/>
        <v>775111.7153899763</v>
      </c>
    </row>
    <row r="61" spans="1:8" ht="30" customHeight="1" thickBot="1">
      <c r="A61" s="269"/>
      <c r="B61" s="183"/>
      <c r="C61" s="183"/>
      <c r="D61" s="183"/>
      <c r="E61" s="183"/>
      <c r="F61" s="183"/>
      <c r="G61" s="183"/>
      <c r="H61" s="207"/>
    </row>
    <row r="62" spans="1:8" ht="30" customHeight="1" thickBot="1">
      <c r="A62" s="278" t="s">
        <v>209</v>
      </c>
      <c r="B62" s="211">
        <f>B59+B60</f>
        <v>315347.601</v>
      </c>
      <c r="C62" s="214">
        <f aca="true" t="shared" si="18" ref="C62:H62">C59+C60</f>
        <v>180443.40303</v>
      </c>
      <c r="D62" s="214">
        <f t="shared" si="18"/>
        <v>1335740.854502696</v>
      </c>
      <c r="E62" s="214">
        <f t="shared" si="18"/>
        <v>17582.65302733125</v>
      </c>
      <c r="F62" s="214">
        <f t="shared" si="18"/>
        <v>71291.42079501275</v>
      </c>
      <c r="G62" s="214">
        <f t="shared" si="18"/>
        <v>198026.05605733124</v>
      </c>
      <c r="H62" s="214">
        <f t="shared" si="18"/>
        <v>1407032.2752977088</v>
      </c>
    </row>
    <row r="63" spans="1:8" ht="15.75">
      <c r="A63" s="279" t="s">
        <v>52</v>
      </c>
      <c r="B63" s="280">
        <f aca="true" t="shared" si="19" ref="B63:H63">SUM(B41:B52)-B62</f>
        <v>0</v>
      </c>
      <c r="C63" s="280">
        <f t="shared" si="19"/>
        <v>0</v>
      </c>
      <c r="D63" s="280">
        <f t="shared" si="19"/>
        <v>0</v>
      </c>
      <c r="E63" s="280">
        <f t="shared" si="19"/>
        <v>0</v>
      </c>
      <c r="F63" s="280">
        <f t="shared" si="19"/>
        <v>0</v>
      </c>
      <c r="G63" s="280">
        <f t="shared" si="19"/>
        <v>0</v>
      </c>
      <c r="H63" s="280">
        <f t="shared" si="19"/>
        <v>0</v>
      </c>
    </row>
    <row r="64" spans="1:8" ht="19.5">
      <c r="A64" s="281" t="s">
        <v>216</v>
      </c>
      <c r="B64" s="212"/>
      <c r="C64" s="213"/>
      <c r="D64" s="213"/>
      <c r="E64" s="213"/>
      <c r="F64" s="213"/>
      <c r="G64" s="213"/>
      <c r="H64" s="213"/>
    </row>
    <row r="65" spans="1:8" ht="15.75">
      <c r="A65" s="282" t="s">
        <v>214</v>
      </c>
      <c r="B65" s="3"/>
      <c r="C65" s="3"/>
      <c r="D65" s="3"/>
      <c r="E65" s="3"/>
      <c r="F65" s="3"/>
      <c r="G65" s="283"/>
      <c r="H65" s="3"/>
    </row>
  </sheetData>
  <sheetProtection/>
  <mergeCells count="14">
    <mergeCell ref="A2:H2"/>
    <mergeCell ref="B4:D4"/>
    <mergeCell ref="E4:F4"/>
    <mergeCell ref="G4:H4"/>
    <mergeCell ref="C5:D5"/>
    <mergeCell ref="E5:F5"/>
    <mergeCell ref="G5:H5"/>
    <mergeCell ref="A35:H35"/>
    <mergeCell ref="B37:D37"/>
    <mergeCell ref="E37:F37"/>
    <mergeCell ref="G37:H37"/>
    <mergeCell ref="C38:D38"/>
    <mergeCell ref="E38:F38"/>
    <mergeCell ref="G38:H38"/>
  </mergeCells>
  <printOptions/>
  <pageMargins left="0.9" right="0.36" top="1.08" bottom="0.33" header="0.58" footer="0.2"/>
  <pageSetup fitToHeight="1" fitToWidth="1" horizontalDpi="600" verticalDpi="600" orientation="portrait" pageOrder="overThenDown" paperSize="9" scale="49" r:id="rId1"/>
  <headerFooter alignWithMargins="0">
    <oddHeader>&amp;C&amp;"Helv,Bold"&amp;11P M U Summary</oddHeader>
    <oddFooter>&amp;L&amp;D&amp;C&amp;F&amp;R&amp;T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0" zoomScaleNormal="70" zoomScalePageLayoutView="0" workbookViewId="0" topLeftCell="A1">
      <pane xSplit="1" ySplit="6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9" sqref="E29"/>
    </sheetView>
  </sheetViews>
  <sheetFormatPr defaultColWidth="9.140625" defaultRowHeight="12.75"/>
  <cols>
    <col min="1" max="1" width="15.421875" style="0" customWidth="1"/>
    <col min="2" max="2" width="18.57421875" style="0" bestFit="1" customWidth="1"/>
    <col min="3" max="3" width="20.7109375" style="0" bestFit="1" customWidth="1"/>
    <col min="4" max="4" width="19.7109375" style="0" customWidth="1"/>
    <col min="5" max="5" width="20.00390625" style="0" customWidth="1"/>
    <col min="6" max="6" width="21.28125" style="0" customWidth="1"/>
    <col min="7" max="7" width="20.7109375" style="0" hidden="1" customWidth="1"/>
    <col min="8" max="8" width="22.8515625" style="0" customWidth="1"/>
    <col min="9" max="9" width="20.140625" style="0" customWidth="1"/>
    <col min="10" max="10" width="0" style="0" hidden="1" customWidth="1"/>
    <col min="11" max="11" width="17.7109375" style="0" bestFit="1" customWidth="1"/>
    <col min="12" max="12" width="12.8515625" style="4" customWidth="1"/>
    <col min="16" max="16" width="17.57421875" style="0" bestFit="1" customWidth="1"/>
    <col min="17" max="17" width="20.7109375" style="0" customWidth="1"/>
  </cols>
  <sheetData>
    <row r="1" spans="1:12" ht="30" customHeight="1">
      <c r="A1" s="662" t="s">
        <v>151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</row>
    <row r="2" spans="1:12" ht="30" customHeight="1">
      <c r="A2" s="153">
        <v>1</v>
      </c>
      <c r="B2" s="153">
        <v>2</v>
      </c>
      <c r="C2" s="153">
        <v>3</v>
      </c>
      <c r="D2" s="153">
        <v>4</v>
      </c>
      <c r="E2" s="153">
        <v>5</v>
      </c>
      <c r="F2" s="153">
        <v>6</v>
      </c>
      <c r="G2" s="153">
        <v>7</v>
      </c>
      <c r="H2" s="153">
        <v>8</v>
      </c>
      <c r="I2" s="153">
        <v>9</v>
      </c>
      <c r="L2" s="4" t="s">
        <v>53</v>
      </c>
    </row>
    <row r="3" spans="1:9" ht="30" customHeight="1" thickBot="1">
      <c r="A3" s="153" t="s">
        <v>152</v>
      </c>
      <c r="B3" s="153"/>
      <c r="C3" s="153"/>
      <c r="D3" s="153"/>
      <c r="E3" s="153"/>
      <c r="F3" s="153"/>
      <c r="G3" s="153"/>
      <c r="H3" s="153"/>
      <c r="I3" s="153"/>
    </row>
    <row r="4" spans="1:12" ht="30" customHeight="1">
      <c r="A4" s="154"/>
      <c r="B4" s="663" t="s">
        <v>153</v>
      </c>
      <c r="C4" s="664"/>
      <c r="D4" s="665"/>
      <c r="E4" s="663" t="s">
        <v>154</v>
      </c>
      <c r="F4" s="665"/>
      <c r="G4" s="663" t="s">
        <v>71</v>
      </c>
      <c r="H4" s="664"/>
      <c r="I4" s="665"/>
      <c r="J4" s="4"/>
      <c r="K4" s="652" t="s">
        <v>155</v>
      </c>
      <c r="L4" s="652" t="s">
        <v>156</v>
      </c>
    </row>
    <row r="5" spans="1:12" ht="30" customHeight="1">
      <c r="A5" s="666" t="s">
        <v>157</v>
      </c>
      <c r="B5" s="668" t="s">
        <v>158</v>
      </c>
      <c r="C5" s="655" t="s">
        <v>159</v>
      </c>
      <c r="D5" s="656"/>
      <c r="E5" s="657" t="s">
        <v>159</v>
      </c>
      <c r="F5" s="656"/>
      <c r="G5" s="658" t="s">
        <v>160</v>
      </c>
      <c r="H5" s="660" t="s">
        <v>159</v>
      </c>
      <c r="I5" s="661"/>
      <c r="J5" s="4"/>
      <c r="K5" s="653"/>
      <c r="L5" s="653"/>
    </row>
    <row r="6" spans="1:12" ht="30" customHeight="1" thickBot="1">
      <c r="A6" s="667"/>
      <c r="B6" s="669"/>
      <c r="C6" s="155" t="s">
        <v>161</v>
      </c>
      <c r="D6" s="157" t="s">
        <v>162</v>
      </c>
      <c r="E6" s="158" t="s">
        <v>161</v>
      </c>
      <c r="F6" s="157" t="s">
        <v>162</v>
      </c>
      <c r="G6" s="659"/>
      <c r="H6" s="159" t="s">
        <v>161</v>
      </c>
      <c r="I6" s="156" t="s">
        <v>162</v>
      </c>
      <c r="J6" s="4"/>
      <c r="K6" s="654"/>
      <c r="L6" s="654"/>
    </row>
    <row r="7" spans="1:12" ht="30" customHeight="1">
      <c r="A7" s="160">
        <v>2018</v>
      </c>
      <c r="B7" s="284"/>
      <c r="C7" s="285"/>
      <c r="D7" s="286"/>
      <c r="E7" s="161"/>
      <c r="F7" s="162"/>
      <c r="G7" s="163"/>
      <c r="H7" s="164"/>
      <c r="I7" s="165"/>
      <c r="J7" s="4"/>
      <c r="K7" s="166"/>
      <c r="L7" s="166"/>
    </row>
    <row r="8" spans="1:17" ht="30" customHeight="1">
      <c r="A8" s="167" t="s">
        <v>163</v>
      </c>
      <c r="B8" s="581">
        <v>58923.44529000005</v>
      </c>
      <c r="C8" s="582">
        <v>201868420.15460998</v>
      </c>
      <c r="D8" s="583">
        <v>26772.96451259481</v>
      </c>
      <c r="E8" s="584">
        <v>0</v>
      </c>
      <c r="F8" s="585">
        <v>0</v>
      </c>
      <c r="G8" s="586">
        <f aca="true" t="shared" si="0" ref="G8:G19">B8</f>
        <v>58923.44529000005</v>
      </c>
      <c r="H8" s="587">
        <f>SUM(C8,E8)</f>
        <v>201868420.15460998</v>
      </c>
      <c r="I8" s="585">
        <f>SUM(F8,D8)</f>
        <v>26772.96451259481</v>
      </c>
      <c r="J8" s="4"/>
      <c r="K8" s="290">
        <f aca="true" t="shared" si="1" ref="K8:K14">I8/B8*1000</f>
        <v>454.3686198393167</v>
      </c>
      <c r="L8" s="168">
        <v>7540.01</v>
      </c>
      <c r="P8" s="5"/>
      <c r="Q8" s="613"/>
    </row>
    <row r="9" spans="1:17" ht="30" customHeight="1">
      <c r="A9" s="167" t="s">
        <v>164</v>
      </c>
      <c r="B9" s="584">
        <v>42789.604729999985</v>
      </c>
      <c r="C9" s="587">
        <v>141062398.39808995</v>
      </c>
      <c r="D9" s="585">
        <v>18619.680697980642</v>
      </c>
      <c r="E9" s="584">
        <v>0</v>
      </c>
      <c r="F9" s="585">
        <v>0</v>
      </c>
      <c r="G9" s="586">
        <f t="shared" si="0"/>
        <v>42789.604729999985</v>
      </c>
      <c r="H9" s="587">
        <f aca="true" t="shared" si="2" ref="H9:H19">SUM(C9,E9)</f>
        <v>141062398.39808995</v>
      </c>
      <c r="I9" s="585">
        <f>SUM(F9,D9)</f>
        <v>18619.680697980642</v>
      </c>
      <c r="J9" s="4"/>
      <c r="K9" s="290">
        <f t="shared" si="1"/>
        <v>435.1449567124956</v>
      </c>
      <c r="L9" s="168">
        <v>7575.983749999999</v>
      </c>
      <c r="Q9" s="48"/>
    </row>
    <row r="10" spans="1:12" ht="30" customHeight="1">
      <c r="A10" s="167" t="s">
        <v>165</v>
      </c>
      <c r="B10" s="584">
        <v>20832.093749999996</v>
      </c>
      <c r="C10" s="587">
        <v>82835522.49366991</v>
      </c>
      <c r="D10" s="585">
        <v>10881.883410849152</v>
      </c>
      <c r="E10" s="584">
        <v>0</v>
      </c>
      <c r="F10" s="585">
        <v>0</v>
      </c>
      <c r="G10" s="586">
        <f t="shared" si="0"/>
        <v>20832.093749999996</v>
      </c>
      <c r="H10" s="587">
        <f t="shared" si="2"/>
        <v>82835522.49366991</v>
      </c>
      <c r="I10" s="585">
        <f>SUM(F10,D10)</f>
        <v>10881.883410849152</v>
      </c>
      <c r="J10" s="4"/>
      <c r="K10" s="290">
        <f t="shared" si="1"/>
        <v>522.361484229071</v>
      </c>
      <c r="L10" s="168">
        <v>7612.241315789474</v>
      </c>
    </row>
    <row r="11" spans="1:18" ht="30" customHeight="1">
      <c r="A11" s="169" t="s">
        <v>166</v>
      </c>
      <c r="B11" s="588">
        <v>4236.21653</v>
      </c>
      <c r="C11" s="589">
        <v>17287499.454329997</v>
      </c>
      <c r="D11" s="585">
        <v>2262.4425103999506</v>
      </c>
      <c r="E11" s="584">
        <v>0</v>
      </c>
      <c r="F11" s="585">
        <v>0</v>
      </c>
      <c r="G11" s="586">
        <f t="shared" si="0"/>
        <v>4236.21653</v>
      </c>
      <c r="H11" s="587">
        <f t="shared" si="2"/>
        <v>17287499.454329997</v>
      </c>
      <c r="I11" s="585">
        <f>SUM(F11,D11)</f>
        <v>2262.4425103999506</v>
      </c>
      <c r="J11" s="4"/>
      <c r="K11" s="290">
        <f t="shared" si="1"/>
        <v>534.0714985595769</v>
      </c>
      <c r="L11" s="168">
        <v>7641.077894736844</v>
      </c>
      <c r="R11" t="s">
        <v>53</v>
      </c>
    </row>
    <row r="12" spans="1:12" ht="30" customHeight="1">
      <c r="A12" s="169" t="s">
        <v>167</v>
      </c>
      <c r="B12" s="588">
        <v>43804.078570000005</v>
      </c>
      <c r="C12" s="589">
        <v>146110675.47825998</v>
      </c>
      <c r="D12" s="585">
        <v>19047.295137562956</v>
      </c>
      <c r="E12" s="584">
        <v>0</v>
      </c>
      <c r="F12" s="585">
        <v>0</v>
      </c>
      <c r="G12" s="586">
        <f t="shared" si="0"/>
        <v>43804.078570000005</v>
      </c>
      <c r="H12" s="587">
        <f t="shared" si="2"/>
        <v>146110675.47825998</v>
      </c>
      <c r="I12" s="585">
        <f>SUM(F12,D12)</f>
        <v>19047.295137562956</v>
      </c>
      <c r="J12" s="4"/>
      <c r="K12" s="290">
        <f t="shared" si="1"/>
        <v>434.8292615520928</v>
      </c>
      <c r="L12" s="168">
        <v>7650.761739130435</v>
      </c>
    </row>
    <row r="13" spans="1:12" ht="30" customHeight="1">
      <c r="A13" s="169" t="s">
        <v>168</v>
      </c>
      <c r="B13" s="588">
        <v>32730.887409999992</v>
      </c>
      <c r="C13" s="589">
        <v>107934146.90901995</v>
      </c>
      <c r="D13" s="585">
        <v>14025.665853593937</v>
      </c>
      <c r="E13" s="584">
        <v>0</v>
      </c>
      <c r="F13" s="585">
        <v>0</v>
      </c>
      <c r="G13" s="586">
        <f t="shared" si="0"/>
        <v>32730.887409999992</v>
      </c>
      <c r="H13" s="587">
        <f t="shared" si="2"/>
        <v>107934146.90901995</v>
      </c>
      <c r="I13" s="585">
        <f aca="true" t="shared" si="3" ref="I13:I19">SUM(F13,D13)</f>
        <v>14025.665853593937</v>
      </c>
      <c r="J13" s="4"/>
      <c r="K13" s="290">
        <f t="shared" si="1"/>
        <v>428.5146833296305</v>
      </c>
      <c r="L13" s="168">
        <v>7695.473999999997</v>
      </c>
    </row>
    <row r="14" spans="1:12" ht="30" customHeight="1">
      <c r="A14" s="169" t="s">
        <v>169</v>
      </c>
      <c r="B14" s="590">
        <v>9892.15256</v>
      </c>
      <c r="C14" s="591">
        <v>39572964.601059996</v>
      </c>
      <c r="D14" s="592">
        <v>5028.017899909662</v>
      </c>
      <c r="E14" s="584">
        <v>0</v>
      </c>
      <c r="F14" s="585">
        <v>0</v>
      </c>
      <c r="G14" s="586">
        <f t="shared" si="0"/>
        <v>9892.15256</v>
      </c>
      <c r="H14" s="587">
        <f t="shared" si="2"/>
        <v>39572964.601059996</v>
      </c>
      <c r="I14" s="585">
        <f t="shared" si="3"/>
        <v>5028.017899909662</v>
      </c>
      <c r="J14" s="4"/>
      <c r="K14" s="290">
        <f t="shared" si="1"/>
        <v>508.28349738973924</v>
      </c>
      <c r="L14" s="168">
        <v>7870.491136363635</v>
      </c>
    </row>
    <row r="15" spans="1:17" ht="30" customHeight="1">
      <c r="A15" s="169" t="s">
        <v>170</v>
      </c>
      <c r="B15" s="590">
        <v>24352.649130000005</v>
      </c>
      <c r="C15" s="589">
        <v>91429057.12778996</v>
      </c>
      <c r="D15" s="592">
        <v>11132.276703522246</v>
      </c>
      <c r="E15" s="584">
        <v>0</v>
      </c>
      <c r="F15" s="585">
        <v>0</v>
      </c>
      <c r="G15" s="586">
        <f t="shared" si="0"/>
        <v>24352.649130000005</v>
      </c>
      <c r="H15" s="587">
        <f t="shared" si="2"/>
        <v>91429057.12778996</v>
      </c>
      <c r="I15" s="585">
        <f t="shared" si="3"/>
        <v>11132.276703522246</v>
      </c>
      <c r="J15" s="4"/>
      <c r="K15" s="290">
        <f>I15/B15*1000</f>
        <v>457.12795532410496</v>
      </c>
      <c r="L15" s="168">
        <v>8212.970227272728</v>
      </c>
      <c r="Q15" t="s">
        <v>53</v>
      </c>
    </row>
    <row r="16" spans="1:12" ht="30" customHeight="1">
      <c r="A16" s="169" t="s">
        <v>171</v>
      </c>
      <c r="B16" s="590">
        <v>27592.439070000008</v>
      </c>
      <c r="C16" s="589">
        <v>101579648.32609999</v>
      </c>
      <c r="D16" s="592">
        <v>12313.24433851237</v>
      </c>
      <c r="E16" s="584">
        <v>0</v>
      </c>
      <c r="F16" s="585">
        <v>0</v>
      </c>
      <c r="G16" s="586">
        <f t="shared" si="0"/>
        <v>27592.439070000008</v>
      </c>
      <c r="H16" s="587">
        <f t="shared" si="2"/>
        <v>101579648.32609999</v>
      </c>
      <c r="I16" s="585">
        <f t="shared" si="3"/>
        <v>12313.24433851237</v>
      </c>
      <c r="J16" s="4"/>
      <c r="K16" s="290">
        <f>I16/B16*1000</f>
        <v>446.2542911583339</v>
      </c>
      <c r="L16" s="168">
        <v>8249.625</v>
      </c>
    </row>
    <row r="17" spans="1:12" ht="30" customHeight="1">
      <c r="A17" s="169" t="s">
        <v>172</v>
      </c>
      <c r="B17" s="588"/>
      <c r="C17" s="589"/>
      <c r="D17" s="592"/>
      <c r="E17" s="593">
        <v>0</v>
      </c>
      <c r="F17" s="594">
        <v>0</v>
      </c>
      <c r="G17" s="595">
        <f t="shared" si="0"/>
        <v>0</v>
      </c>
      <c r="H17" s="596">
        <f t="shared" si="2"/>
        <v>0</v>
      </c>
      <c r="I17" s="594">
        <f t="shared" si="3"/>
        <v>0</v>
      </c>
      <c r="J17" s="170"/>
      <c r="K17" s="295" t="e">
        <f>I17/B17*1000</f>
        <v>#DIV/0!</v>
      </c>
      <c r="L17" s="168">
        <v>8292.151521739128</v>
      </c>
    </row>
    <row r="18" spans="1:12" ht="30" customHeight="1">
      <c r="A18" s="169" t="s">
        <v>173</v>
      </c>
      <c r="B18" s="588"/>
      <c r="C18" s="588"/>
      <c r="D18" s="588"/>
      <c r="E18" s="588">
        <v>0</v>
      </c>
      <c r="F18" s="592">
        <v>0</v>
      </c>
      <c r="G18" s="597">
        <f t="shared" si="0"/>
        <v>0</v>
      </c>
      <c r="H18" s="589">
        <f t="shared" si="2"/>
        <v>0</v>
      </c>
      <c r="I18" s="592">
        <f t="shared" si="3"/>
        <v>0</v>
      </c>
      <c r="J18" s="170"/>
      <c r="K18" s="295" t="e">
        <f>I18/B18*1000</f>
        <v>#DIV/0!</v>
      </c>
      <c r="L18" s="168"/>
    </row>
    <row r="19" spans="1:12" ht="30" customHeight="1">
      <c r="A19" s="169" t="s">
        <v>174</v>
      </c>
      <c r="B19" s="588"/>
      <c r="C19" s="588"/>
      <c r="D19" s="588"/>
      <c r="E19" s="593">
        <v>0</v>
      </c>
      <c r="F19" s="594">
        <v>0</v>
      </c>
      <c r="G19" s="595">
        <f t="shared" si="0"/>
        <v>0</v>
      </c>
      <c r="H19" s="589">
        <f t="shared" si="2"/>
        <v>0</v>
      </c>
      <c r="I19" s="592">
        <f t="shared" si="3"/>
        <v>0</v>
      </c>
      <c r="J19" s="170"/>
      <c r="K19" s="296" t="e">
        <f>I19/B19*1000</f>
        <v>#DIV/0!</v>
      </c>
      <c r="L19" s="168"/>
    </row>
    <row r="20" spans="1:12" ht="30" customHeight="1">
      <c r="A20" s="33"/>
      <c r="B20" s="288"/>
      <c r="C20" s="289"/>
      <c r="D20" s="287"/>
      <c r="E20" s="288"/>
      <c r="F20" s="287" t="s">
        <v>53</v>
      </c>
      <c r="G20" s="218"/>
      <c r="H20" s="289"/>
      <c r="I20" s="287"/>
      <c r="J20" s="4"/>
      <c r="K20" s="171"/>
      <c r="L20" s="172"/>
    </row>
    <row r="21" spans="1:12" ht="30" customHeight="1">
      <c r="A21" s="173" t="s">
        <v>175</v>
      </c>
      <c r="B21" s="297">
        <f>SUM(B8:B16)</f>
        <v>265153.56704000005</v>
      </c>
      <c r="C21" s="298">
        <f aca="true" t="shared" si="4" ref="C21:I21">SUM(C8:C10)</f>
        <v>425766341.04636985</v>
      </c>
      <c r="D21" s="299">
        <f t="shared" si="4"/>
        <v>56274.5286214246</v>
      </c>
      <c r="E21" s="297">
        <f t="shared" si="4"/>
        <v>0</v>
      </c>
      <c r="F21" s="299">
        <f t="shared" si="4"/>
        <v>0</v>
      </c>
      <c r="G21" s="300">
        <f t="shared" si="4"/>
        <v>122545.14377000002</v>
      </c>
      <c r="H21" s="298">
        <f t="shared" si="4"/>
        <v>425766341.04636985</v>
      </c>
      <c r="I21" s="301">
        <f t="shared" si="4"/>
        <v>56274.5286214246</v>
      </c>
      <c r="J21" s="4"/>
      <c r="K21" s="290">
        <f>I21/B21*1000</f>
        <v>212.23372270505882</v>
      </c>
      <c r="L21" s="174"/>
    </row>
    <row r="22" spans="1:12" ht="30" customHeight="1">
      <c r="A22" s="173" t="s">
        <v>176</v>
      </c>
      <c r="B22" s="297">
        <f aca="true" t="shared" si="5" ref="B22:I22">SUM(B11:B13)</f>
        <v>80771.18251</v>
      </c>
      <c r="C22" s="298">
        <f t="shared" si="5"/>
        <v>271332321.84160995</v>
      </c>
      <c r="D22" s="299">
        <f t="shared" si="5"/>
        <v>35335.403501556844</v>
      </c>
      <c r="E22" s="297">
        <f t="shared" si="5"/>
        <v>0</v>
      </c>
      <c r="F22" s="299">
        <f t="shared" si="5"/>
        <v>0</v>
      </c>
      <c r="G22" s="300">
        <f t="shared" si="5"/>
        <v>80771.18251</v>
      </c>
      <c r="H22" s="298">
        <f t="shared" si="5"/>
        <v>271332321.84160995</v>
      </c>
      <c r="I22" s="301">
        <f t="shared" si="5"/>
        <v>35335.403501556844</v>
      </c>
      <c r="J22" s="4"/>
      <c r="K22" s="290">
        <f>I22/B22*1000</f>
        <v>437.4753767803522</v>
      </c>
      <c r="L22" s="174"/>
    </row>
    <row r="23" spans="1:12" ht="30" customHeight="1">
      <c r="A23" s="173" t="s">
        <v>177</v>
      </c>
      <c r="B23" s="297">
        <f aca="true" t="shared" si="6" ref="B23:I23">SUM(B14:B16)</f>
        <v>61837.240760000015</v>
      </c>
      <c r="C23" s="298">
        <f t="shared" si="6"/>
        <v>232581670.05494994</v>
      </c>
      <c r="D23" s="299">
        <f t="shared" si="6"/>
        <v>28473.53894194428</v>
      </c>
      <c r="E23" s="297">
        <f t="shared" si="6"/>
        <v>0</v>
      </c>
      <c r="F23" s="299">
        <f t="shared" si="6"/>
        <v>0</v>
      </c>
      <c r="G23" s="300">
        <f t="shared" si="6"/>
        <v>61837.240760000015</v>
      </c>
      <c r="H23" s="298">
        <f t="shared" si="6"/>
        <v>232581670.05494994</v>
      </c>
      <c r="I23" s="301">
        <f t="shared" si="6"/>
        <v>28473.53894194428</v>
      </c>
      <c r="J23" s="4"/>
      <c r="K23" s="290">
        <f>I23/B23*1000</f>
        <v>460.45940265113916</v>
      </c>
      <c r="L23" s="174"/>
    </row>
    <row r="24" spans="1:12" ht="30" customHeight="1">
      <c r="A24" s="173" t="s">
        <v>178</v>
      </c>
      <c r="B24" s="297">
        <f aca="true" t="shared" si="7" ref="B24:I24">SUM(B17:B19)</f>
        <v>0</v>
      </c>
      <c r="C24" s="298">
        <f t="shared" si="7"/>
        <v>0</v>
      </c>
      <c r="D24" s="299">
        <f t="shared" si="7"/>
        <v>0</v>
      </c>
      <c r="E24" s="297">
        <f t="shared" si="7"/>
        <v>0</v>
      </c>
      <c r="F24" s="299">
        <f t="shared" si="7"/>
        <v>0</v>
      </c>
      <c r="G24" s="300">
        <f t="shared" si="7"/>
        <v>0</v>
      </c>
      <c r="H24" s="298">
        <f t="shared" si="7"/>
        <v>0</v>
      </c>
      <c r="I24" s="301">
        <f t="shared" si="7"/>
        <v>0</v>
      </c>
      <c r="J24" s="4"/>
      <c r="K24" s="290" t="e">
        <f>I24/B24*1000</f>
        <v>#DIV/0!</v>
      </c>
      <c r="L24" s="174"/>
    </row>
    <row r="25" spans="1:12" ht="30" customHeight="1">
      <c r="A25" s="175"/>
      <c r="B25" s="288"/>
      <c r="C25" s="289"/>
      <c r="D25" s="287"/>
      <c r="E25" s="288"/>
      <c r="F25" s="287"/>
      <c r="G25" s="288"/>
      <c r="H25" s="289"/>
      <c r="I25" s="287"/>
      <c r="J25" s="4"/>
      <c r="K25" s="290"/>
      <c r="L25" s="174"/>
    </row>
    <row r="26" spans="1:12" ht="30" customHeight="1">
      <c r="A26" s="175" t="s">
        <v>179</v>
      </c>
      <c r="B26" s="302">
        <f aca="true" t="shared" si="8" ref="B26:I26">SUM(B21:B22)</f>
        <v>345924.74955000007</v>
      </c>
      <c r="C26" s="303">
        <f t="shared" si="8"/>
        <v>697098662.8879797</v>
      </c>
      <c r="D26" s="304">
        <f t="shared" si="8"/>
        <v>91609.93212298144</v>
      </c>
      <c r="E26" s="302">
        <f t="shared" si="8"/>
        <v>0</v>
      </c>
      <c r="F26" s="304">
        <f t="shared" si="8"/>
        <v>0</v>
      </c>
      <c r="G26" s="305">
        <f t="shared" si="8"/>
        <v>203316.32628000004</v>
      </c>
      <c r="H26" s="303">
        <f t="shared" si="8"/>
        <v>697098662.8879797</v>
      </c>
      <c r="I26" s="304">
        <f t="shared" si="8"/>
        <v>91609.93212298144</v>
      </c>
      <c r="J26" s="4"/>
      <c r="K26" s="290">
        <f>I26/B26*1000</f>
        <v>264.82618616376305</v>
      </c>
      <c r="L26" s="174"/>
    </row>
    <row r="27" spans="1:12" ht="30" customHeight="1">
      <c r="A27" s="175" t="s">
        <v>180</v>
      </c>
      <c r="B27" s="302">
        <f aca="true" t="shared" si="9" ref="B27:I27">SUM(B23:B24)</f>
        <v>61837.240760000015</v>
      </c>
      <c r="C27" s="303">
        <f t="shared" si="9"/>
        <v>232581670.05494994</v>
      </c>
      <c r="D27" s="304">
        <f t="shared" si="9"/>
        <v>28473.53894194428</v>
      </c>
      <c r="E27" s="302">
        <f t="shared" si="9"/>
        <v>0</v>
      </c>
      <c r="F27" s="304">
        <f t="shared" si="9"/>
        <v>0</v>
      </c>
      <c r="G27" s="305">
        <f t="shared" si="9"/>
        <v>61837.240760000015</v>
      </c>
      <c r="H27" s="303">
        <f t="shared" si="9"/>
        <v>232581670.05494994</v>
      </c>
      <c r="I27" s="304">
        <f t="shared" si="9"/>
        <v>28473.53894194428</v>
      </c>
      <c r="J27" s="4"/>
      <c r="K27" s="290">
        <f>I27/B27*1000</f>
        <v>460.45940265113916</v>
      </c>
      <c r="L27" s="174"/>
    </row>
    <row r="28" spans="1:12" ht="30" customHeight="1" thickBot="1">
      <c r="A28" s="175"/>
      <c r="B28" s="306"/>
      <c r="C28" s="307"/>
      <c r="D28" s="308"/>
      <c r="E28" s="306"/>
      <c r="F28" s="308"/>
      <c r="G28" s="306"/>
      <c r="H28" s="307"/>
      <c r="I28" s="308"/>
      <c r="J28" s="4"/>
      <c r="K28" s="290"/>
      <c r="L28" s="174"/>
    </row>
    <row r="29" spans="1:16" ht="30" customHeight="1" thickBot="1">
      <c r="A29" s="309" t="s">
        <v>181</v>
      </c>
      <c r="B29" s="310">
        <f aca="true" t="shared" si="10" ref="B29:I29">SUM(B26:B27)</f>
        <v>407761.9903100001</v>
      </c>
      <c r="C29" s="311">
        <f t="shared" si="10"/>
        <v>929680332.9429297</v>
      </c>
      <c r="D29" s="312">
        <f t="shared" si="10"/>
        <v>120083.47106492572</v>
      </c>
      <c r="E29" s="310">
        <f t="shared" si="10"/>
        <v>0</v>
      </c>
      <c r="F29" s="312">
        <f t="shared" si="10"/>
        <v>0</v>
      </c>
      <c r="G29" s="313">
        <f t="shared" si="10"/>
        <v>265153.56704000005</v>
      </c>
      <c r="H29" s="311">
        <f t="shared" si="10"/>
        <v>929680332.9429297</v>
      </c>
      <c r="I29" s="312">
        <f t="shared" si="10"/>
        <v>120083.47106492572</v>
      </c>
      <c r="J29" s="4"/>
      <c r="K29" s="314">
        <f>I29/B29*1000</f>
        <v>294.4940281796068</v>
      </c>
      <c r="L29" s="176"/>
      <c r="P29">
        <f>I29/B29</f>
        <v>0.2944940281796068</v>
      </c>
    </row>
    <row r="30" spans="1:9" ht="18" customHeight="1">
      <c r="A30" s="177" t="s">
        <v>182</v>
      </c>
      <c r="B30" s="315"/>
      <c r="C30" s="315"/>
      <c r="D30" s="315"/>
      <c r="E30" s="315"/>
      <c r="F30" s="315"/>
      <c r="G30" s="315"/>
      <c r="H30" s="315"/>
      <c r="I30" s="315"/>
    </row>
    <row r="31" ht="18" customHeight="1">
      <c r="A31" s="177" t="s">
        <v>183</v>
      </c>
    </row>
    <row r="35" spans="1:12" ht="18">
      <c r="A35" s="662" t="s">
        <v>151</v>
      </c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</row>
    <row r="36" spans="1:12" ht="15">
      <c r="A36" s="153">
        <v>1</v>
      </c>
      <c r="B36" s="153">
        <v>2</v>
      </c>
      <c r="C36" s="153">
        <v>3</v>
      </c>
      <c r="D36" s="153">
        <v>4</v>
      </c>
      <c r="E36" s="153">
        <v>5</v>
      </c>
      <c r="F36" s="153">
        <v>6</v>
      </c>
      <c r="G36" s="153">
        <v>7</v>
      </c>
      <c r="H36" s="153">
        <v>8</v>
      </c>
      <c r="I36" s="153">
        <v>9</v>
      </c>
      <c r="L36" s="4" t="s">
        <v>53</v>
      </c>
    </row>
    <row r="37" spans="1:9" ht="15.75" thickBot="1">
      <c r="A37" s="153" t="s">
        <v>152</v>
      </c>
      <c r="B37" s="153"/>
      <c r="C37" s="153"/>
      <c r="D37" s="153"/>
      <c r="E37" s="153"/>
      <c r="F37" s="153"/>
      <c r="G37" s="153"/>
      <c r="H37" s="153"/>
      <c r="I37" s="153"/>
    </row>
    <row r="38" spans="1:12" ht="15.75">
      <c r="A38" s="154"/>
      <c r="B38" s="663" t="s">
        <v>153</v>
      </c>
      <c r="C38" s="664"/>
      <c r="D38" s="665"/>
      <c r="E38" s="663" t="s">
        <v>154</v>
      </c>
      <c r="F38" s="665"/>
      <c r="G38" s="663" t="s">
        <v>71</v>
      </c>
      <c r="H38" s="664"/>
      <c r="I38" s="665"/>
      <c r="J38" s="4"/>
      <c r="K38" s="652" t="s">
        <v>155</v>
      </c>
      <c r="L38" s="652" t="s">
        <v>156</v>
      </c>
    </row>
    <row r="39" spans="1:12" ht="15.75" customHeight="1">
      <c r="A39" s="666" t="s">
        <v>157</v>
      </c>
      <c r="B39" s="668" t="s">
        <v>158</v>
      </c>
      <c r="C39" s="655" t="s">
        <v>159</v>
      </c>
      <c r="D39" s="656"/>
      <c r="E39" s="657" t="s">
        <v>159</v>
      </c>
      <c r="F39" s="656"/>
      <c r="G39" s="658" t="s">
        <v>160</v>
      </c>
      <c r="H39" s="660" t="s">
        <v>159</v>
      </c>
      <c r="I39" s="661"/>
      <c r="J39" s="4"/>
      <c r="K39" s="653"/>
      <c r="L39" s="653"/>
    </row>
    <row r="40" spans="1:12" ht="16.5" thickBot="1">
      <c r="A40" s="667"/>
      <c r="B40" s="669"/>
      <c r="C40" s="155" t="s">
        <v>161</v>
      </c>
      <c r="D40" s="157" t="s">
        <v>162</v>
      </c>
      <c r="E40" s="158" t="s">
        <v>161</v>
      </c>
      <c r="F40" s="157" t="s">
        <v>162</v>
      </c>
      <c r="G40" s="659"/>
      <c r="H40" s="159" t="s">
        <v>161</v>
      </c>
      <c r="I40" s="156" t="s">
        <v>162</v>
      </c>
      <c r="J40" s="4"/>
      <c r="K40" s="654"/>
      <c r="L40" s="654"/>
    </row>
    <row r="41" spans="1:12" ht="30" customHeight="1">
      <c r="A41" s="160">
        <v>2017</v>
      </c>
      <c r="B41" s="284"/>
      <c r="C41" s="285"/>
      <c r="D41" s="286"/>
      <c r="E41" s="161"/>
      <c r="F41" s="162"/>
      <c r="G41" s="163"/>
      <c r="H41" s="164"/>
      <c r="I41" s="165"/>
      <c r="J41" s="4"/>
      <c r="K41" s="166"/>
      <c r="L41" s="166"/>
    </row>
    <row r="42" spans="1:13" ht="30" customHeight="1">
      <c r="A42" s="167" t="s">
        <v>163</v>
      </c>
      <c r="B42" s="581">
        <v>58190.58323999999</v>
      </c>
      <c r="C42" s="582">
        <v>191987640.35935</v>
      </c>
      <c r="D42" s="583">
        <v>26438.5333875932</v>
      </c>
      <c r="E42" s="288">
        <v>0</v>
      </c>
      <c r="F42" s="287">
        <v>0</v>
      </c>
      <c r="G42" s="218">
        <f aca="true" t="shared" si="11" ref="G42:G53">B42</f>
        <v>58190.58323999999</v>
      </c>
      <c r="H42" s="289">
        <f>SUM(C42,E42)</f>
        <v>191987640.35935</v>
      </c>
      <c r="I42" s="287">
        <f>SUM(F42,D42)</f>
        <v>26438.5333875932</v>
      </c>
      <c r="J42" s="4"/>
      <c r="K42" s="290">
        <f aca="true" t="shared" si="12" ref="K42:K48">I42/B42*1000</f>
        <v>454.34384595443356</v>
      </c>
      <c r="L42" s="168"/>
      <c r="M42" s="178"/>
    </row>
    <row r="43" spans="1:13" ht="30" customHeight="1">
      <c r="A43" s="167" t="s">
        <v>164</v>
      </c>
      <c r="B43" s="584">
        <v>40767.211930000005</v>
      </c>
      <c r="C43" s="587">
        <v>132698540.92334</v>
      </c>
      <c r="D43" s="585">
        <v>18295.4998260516</v>
      </c>
      <c r="E43" s="288">
        <v>0</v>
      </c>
      <c r="F43" s="287">
        <v>0</v>
      </c>
      <c r="G43" s="218">
        <f t="shared" si="11"/>
        <v>40767.211930000005</v>
      </c>
      <c r="H43" s="289">
        <f aca="true" t="shared" si="13" ref="H43:H53">SUM(C43,E43)</f>
        <v>132698540.92334</v>
      </c>
      <c r="I43" s="287">
        <f aca="true" t="shared" si="14" ref="I43:I53">SUM(F43,D43)</f>
        <v>18295.4998260516</v>
      </c>
      <c r="J43" s="4"/>
      <c r="K43" s="290">
        <f t="shared" si="12"/>
        <v>448.779765892899</v>
      </c>
      <c r="L43" s="168"/>
      <c r="M43" s="178"/>
    </row>
    <row r="44" spans="1:13" ht="30" customHeight="1">
      <c r="A44" s="167" t="s">
        <v>165</v>
      </c>
      <c r="B44" s="584">
        <v>54923.363590000015</v>
      </c>
      <c r="C44" s="587">
        <v>173997279.58167</v>
      </c>
      <c r="D44" s="585">
        <v>23996.248745924</v>
      </c>
      <c r="E44" s="288">
        <v>0</v>
      </c>
      <c r="F44" s="287">
        <v>0</v>
      </c>
      <c r="G44" s="218">
        <f t="shared" si="11"/>
        <v>54923.363590000015</v>
      </c>
      <c r="H44" s="289">
        <f t="shared" si="13"/>
        <v>173997279.58167</v>
      </c>
      <c r="I44" s="287">
        <f t="shared" si="14"/>
        <v>23996.248745924</v>
      </c>
      <c r="J44" s="4"/>
      <c r="K44" s="290">
        <f t="shared" si="12"/>
        <v>436.90420938263577</v>
      </c>
      <c r="L44" s="168"/>
      <c r="M44" s="178"/>
    </row>
    <row r="45" spans="1:13" ht="30" customHeight="1">
      <c r="A45" s="169" t="s">
        <v>166</v>
      </c>
      <c r="B45" s="588">
        <v>28209.25096</v>
      </c>
      <c r="C45" s="589">
        <v>97484769.17972</v>
      </c>
      <c r="D45" s="585">
        <v>13415.0890597952</v>
      </c>
      <c r="E45" s="288">
        <v>0</v>
      </c>
      <c r="F45" s="287">
        <v>0</v>
      </c>
      <c r="G45" s="218">
        <f t="shared" si="11"/>
        <v>28209.25096</v>
      </c>
      <c r="H45" s="289">
        <f t="shared" si="13"/>
        <v>97484769.17972</v>
      </c>
      <c r="I45" s="287">
        <f t="shared" si="14"/>
        <v>13415.0890597952</v>
      </c>
      <c r="J45" s="4"/>
      <c r="K45" s="290">
        <f t="shared" si="12"/>
        <v>475.5563725820815</v>
      </c>
      <c r="L45" s="168"/>
      <c r="M45" s="178"/>
    </row>
    <row r="46" spans="1:13" ht="30" customHeight="1">
      <c r="A46" s="169" t="s">
        <v>167</v>
      </c>
      <c r="B46" s="588">
        <v>31385.007599999997</v>
      </c>
      <c r="C46" s="589">
        <v>109094793.00270005</v>
      </c>
      <c r="D46" s="585">
        <v>14945.802043730795</v>
      </c>
      <c r="E46" s="288">
        <v>0</v>
      </c>
      <c r="F46" s="287">
        <v>0</v>
      </c>
      <c r="G46" s="218">
        <f t="shared" si="11"/>
        <v>31385.007599999997</v>
      </c>
      <c r="H46" s="289">
        <f t="shared" si="13"/>
        <v>109094793.00270005</v>
      </c>
      <c r="I46" s="287">
        <f t="shared" si="14"/>
        <v>14945.802043730795</v>
      </c>
      <c r="J46" s="4"/>
      <c r="K46" s="290">
        <f t="shared" si="12"/>
        <v>476.2083296016406</v>
      </c>
      <c r="L46" s="168"/>
      <c r="M46" s="178"/>
    </row>
    <row r="47" spans="1:13" ht="30" customHeight="1">
      <c r="A47" s="169" t="s">
        <v>168</v>
      </c>
      <c r="B47" s="588">
        <v>23472.40157</v>
      </c>
      <c r="C47" s="589">
        <v>82201605.41378996</v>
      </c>
      <c r="D47" s="585">
        <v>11209.575510650673</v>
      </c>
      <c r="E47" s="288">
        <v>0</v>
      </c>
      <c r="F47" s="287">
        <v>0</v>
      </c>
      <c r="G47" s="218">
        <f t="shared" si="11"/>
        <v>23472.40157</v>
      </c>
      <c r="H47" s="289">
        <f t="shared" si="13"/>
        <v>82201605.41378996</v>
      </c>
      <c r="I47" s="287">
        <f t="shared" si="14"/>
        <v>11209.575510650673</v>
      </c>
      <c r="J47" s="4"/>
      <c r="K47" s="290">
        <f t="shared" si="12"/>
        <v>477.5640650668483</v>
      </c>
      <c r="L47" s="168"/>
      <c r="M47" s="178"/>
    </row>
    <row r="48" spans="1:13" ht="30" customHeight="1">
      <c r="A48" s="169" t="s">
        <v>169</v>
      </c>
      <c r="B48" s="590">
        <v>27817.78265000001</v>
      </c>
      <c r="C48" s="591">
        <v>107347956.39304006</v>
      </c>
      <c r="D48" s="592">
        <v>14543.070359736746</v>
      </c>
      <c r="E48" s="288">
        <v>0</v>
      </c>
      <c r="F48" s="287">
        <v>0</v>
      </c>
      <c r="G48" s="218">
        <f t="shared" si="11"/>
        <v>27817.78265000001</v>
      </c>
      <c r="H48" s="289">
        <f t="shared" si="13"/>
        <v>107347956.39304006</v>
      </c>
      <c r="I48" s="287">
        <f t="shared" si="14"/>
        <v>14543.070359736746</v>
      </c>
      <c r="J48" s="4"/>
      <c r="K48" s="290">
        <f t="shared" si="12"/>
        <v>522.7976126895485</v>
      </c>
      <c r="L48" s="168"/>
      <c r="M48" s="178"/>
    </row>
    <row r="49" spans="1:17" ht="30" customHeight="1">
      <c r="A49" s="169" t="s">
        <v>170</v>
      </c>
      <c r="B49" s="590">
        <v>23322.29258</v>
      </c>
      <c r="C49" s="589">
        <v>87678519.82440998</v>
      </c>
      <c r="D49" s="592">
        <v>11767.988975969029</v>
      </c>
      <c r="E49" s="288">
        <v>0</v>
      </c>
      <c r="F49" s="287">
        <v>0</v>
      </c>
      <c r="G49" s="218">
        <f t="shared" si="11"/>
        <v>23322.29258</v>
      </c>
      <c r="H49" s="289">
        <f t="shared" si="13"/>
        <v>87678519.82440998</v>
      </c>
      <c r="I49" s="287">
        <f t="shared" si="14"/>
        <v>11767.988975969029</v>
      </c>
      <c r="J49" s="4"/>
      <c r="K49" s="290">
        <f>I49/B49*1000</f>
        <v>504.58113993735975</v>
      </c>
      <c r="L49" s="168"/>
      <c r="M49" s="178"/>
      <c r="Q49" s="57" t="s">
        <v>53</v>
      </c>
    </row>
    <row r="50" spans="1:13" ht="30" customHeight="1">
      <c r="A50" s="169" t="s">
        <v>171</v>
      </c>
      <c r="B50" s="590">
        <v>61485.02095000001</v>
      </c>
      <c r="C50" s="589">
        <v>195874828.23335</v>
      </c>
      <c r="D50" s="592">
        <v>26107.831501054014</v>
      </c>
      <c r="E50" s="288">
        <v>0</v>
      </c>
      <c r="F50" s="287">
        <v>0</v>
      </c>
      <c r="G50" s="218">
        <f t="shared" si="11"/>
        <v>61485.02095000001</v>
      </c>
      <c r="H50" s="289">
        <f t="shared" si="13"/>
        <v>195874828.23335</v>
      </c>
      <c r="I50" s="287">
        <f t="shared" si="14"/>
        <v>26107.831501054014</v>
      </c>
      <c r="J50" s="4"/>
      <c r="K50" s="290">
        <f>I50/B50*1000</f>
        <v>424.62100683490144</v>
      </c>
      <c r="L50" s="168"/>
      <c r="M50" s="178"/>
    </row>
    <row r="51" spans="1:14" ht="30" customHeight="1">
      <c r="A51" s="169" t="s">
        <v>172</v>
      </c>
      <c r="B51" s="588">
        <v>10340.88716</v>
      </c>
      <c r="C51" s="589">
        <v>38207600.64497</v>
      </c>
      <c r="D51" s="592">
        <v>5071.51540503832</v>
      </c>
      <c r="E51" s="291">
        <v>0</v>
      </c>
      <c r="F51" s="292">
        <v>0</v>
      </c>
      <c r="G51" s="293">
        <f t="shared" si="11"/>
        <v>10340.88716</v>
      </c>
      <c r="H51" s="294">
        <f t="shared" si="13"/>
        <v>38207600.64497</v>
      </c>
      <c r="I51" s="292">
        <f t="shared" si="14"/>
        <v>5071.51540503832</v>
      </c>
      <c r="J51" s="170"/>
      <c r="K51" s="295">
        <f>I51/B51*1000</f>
        <v>490.43329905538974</v>
      </c>
      <c r="L51" s="168"/>
      <c r="M51" s="178"/>
      <c r="N51" s="179"/>
    </row>
    <row r="52" spans="1:13" ht="30" customHeight="1">
      <c r="A52" s="169" t="s">
        <v>173</v>
      </c>
      <c r="B52" s="588">
        <v>11787.52</v>
      </c>
      <c r="C52" s="588">
        <v>39854790.1485</v>
      </c>
      <c r="D52" s="588">
        <v>5286.92027538016</v>
      </c>
      <c r="E52" s="291">
        <v>0</v>
      </c>
      <c r="F52" s="292">
        <v>0</v>
      </c>
      <c r="G52" s="293">
        <f t="shared" si="11"/>
        <v>11787.52</v>
      </c>
      <c r="H52" s="294">
        <f t="shared" si="13"/>
        <v>39854790.1485</v>
      </c>
      <c r="I52" s="292">
        <f t="shared" si="14"/>
        <v>5286.92027538016</v>
      </c>
      <c r="J52" s="170"/>
      <c r="K52" s="295">
        <f>I52/B52*1000</f>
        <v>448.51845641663044</v>
      </c>
      <c r="L52" s="168"/>
      <c r="M52" s="178"/>
    </row>
    <row r="53" spans="1:13" ht="30" customHeight="1">
      <c r="A53" s="169" t="s">
        <v>174</v>
      </c>
      <c r="B53" s="588">
        <v>43913.105</v>
      </c>
      <c r="C53" s="588">
        <v>153107632.66693</v>
      </c>
      <c r="D53" s="588">
        <v>20302.1116882324</v>
      </c>
      <c r="E53" s="291">
        <v>0</v>
      </c>
      <c r="F53" s="292">
        <v>0</v>
      </c>
      <c r="G53" s="293">
        <f t="shared" si="11"/>
        <v>43913.105</v>
      </c>
      <c r="H53" s="294">
        <f t="shared" si="13"/>
        <v>153107632.66693</v>
      </c>
      <c r="I53" s="292">
        <f t="shared" si="14"/>
        <v>20302.1116882324</v>
      </c>
      <c r="J53" s="170"/>
      <c r="K53" s="296">
        <f>I53/B53*1000</f>
        <v>462.3246679603366</v>
      </c>
      <c r="L53" s="168"/>
      <c r="M53" s="178"/>
    </row>
    <row r="54" spans="1:12" ht="30" customHeight="1">
      <c r="A54" s="33"/>
      <c r="B54" s="288"/>
      <c r="C54" s="289"/>
      <c r="D54" s="287">
        <v>8744.533280139167</v>
      </c>
      <c r="E54" s="288"/>
      <c r="F54" s="287" t="s">
        <v>53</v>
      </c>
      <c r="G54" s="218"/>
      <c r="H54" s="289"/>
      <c r="I54" s="287"/>
      <c r="J54" s="4"/>
      <c r="K54" s="171"/>
      <c r="L54" s="172"/>
    </row>
    <row r="55" spans="1:12" ht="30" customHeight="1">
      <c r="A55" s="173" t="s">
        <v>175</v>
      </c>
      <c r="B55" s="297">
        <f>SUM(B42:B50)</f>
        <v>349572.91507000005</v>
      </c>
      <c r="C55" s="298">
        <f aca="true" t="shared" si="15" ref="C55:I55">SUM(C42:C44)</f>
        <v>498683460.86436</v>
      </c>
      <c r="D55" s="299">
        <f t="shared" si="15"/>
        <v>68730.28195956879</v>
      </c>
      <c r="E55" s="297">
        <f t="shared" si="15"/>
        <v>0</v>
      </c>
      <c r="F55" s="299">
        <f t="shared" si="15"/>
        <v>0</v>
      </c>
      <c r="G55" s="300">
        <f t="shared" si="15"/>
        <v>153881.15876000002</v>
      </c>
      <c r="H55" s="298">
        <f t="shared" si="15"/>
        <v>498683460.86436</v>
      </c>
      <c r="I55" s="301">
        <f t="shared" si="15"/>
        <v>68730.28195956879</v>
      </c>
      <c r="J55" s="4"/>
      <c r="K55" s="290">
        <f>I55/B55*1000</f>
        <v>196.61214870095395</v>
      </c>
      <c r="L55" s="174"/>
    </row>
    <row r="56" spans="1:12" ht="30" customHeight="1">
      <c r="A56" s="173" t="s">
        <v>176</v>
      </c>
      <c r="B56" s="297">
        <f aca="true" t="shared" si="16" ref="B56:I56">SUM(B45:B47)</f>
        <v>83066.66013</v>
      </c>
      <c r="C56" s="298">
        <f t="shared" si="16"/>
        <v>288781167.59621</v>
      </c>
      <c r="D56" s="299">
        <f t="shared" si="16"/>
        <v>39570.466614176665</v>
      </c>
      <c r="E56" s="297">
        <f t="shared" si="16"/>
        <v>0</v>
      </c>
      <c r="F56" s="299">
        <f t="shared" si="16"/>
        <v>0</v>
      </c>
      <c r="G56" s="300">
        <f t="shared" si="16"/>
        <v>83066.66013</v>
      </c>
      <c r="H56" s="298">
        <f t="shared" si="16"/>
        <v>288781167.59621</v>
      </c>
      <c r="I56" s="301">
        <f t="shared" si="16"/>
        <v>39570.466614176665</v>
      </c>
      <c r="J56" s="4"/>
      <c r="K56" s="290">
        <f>I56/B56*1000</f>
        <v>476.3700208031545</v>
      </c>
      <c r="L56" s="174"/>
    </row>
    <row r="57" spans="1:12" ht="30" customHeight="1">
      <c r="A57" s="173" t="s">
        <v>177</v>
      </c>
      <c r="B57" s="297">
        <f aca="true" t="shared" si="17" ref="B57:I57">SUM(B48:B50)</f>
        <v>112625.09618000002</v>
      </c>
      <c r="C57" s="298">
        <f t="shared" si="17"/>
        <v>390901304.45080006</v>
      </c>
      <c r="D57" s="299">
        <f t="shared" si="17"/>
        <v>52418.89083675979</v>
      </c>
      <c r="E57" s="297">
        <f t="shared" si="17"/>
        <v>0</v>
      </c>
      <c r="F57" s="299">
        <f t="shared" si="17"/>
        <v>0</v>
      </c>
      <c r="G57" s="300">
        <f t="shared" si="17"/>
        <v>112625.09618000002</v>
      </c>
      <c r="H57" s="298">
        <f t="shared" si="17"/>
        <v>390901304.45080006</v>
      </c>
      <c r="I57" s="301">
        <f t="shared" si="17"/>
        <v>52418.89083675979</v>
      </c>
      <c r="J57" s="4"/>
      <c r="K57" s="290">
        <f>I57/B57*1000</f>
        <v>465.42815602112967</v>
      </c>
      <c r="L57" s="174"/>
    </row>
    <row r="58" spans="1:12" ht="30" customHeight="1">
      <c r="A58" s="173" t="s">
        <v>178</v>
      </c>
      <c r="B58" s="297">
        <f aca="true" t="shared" si="18" ref="B58:I58">SUM(B51:B53)</f>
        <v>66041.51216000001</v>
      </c>
      <c r="C58" s="298">
        <f t="shared" si="18"/>
        <v>231170023.4604</v>
      </c>
      <c r="D58" s="299">
        <f t="shared" si="18"/>
        <v>30660.547368650878</v>
      </c>
      <c r="E58" s="297">
        <f t="shared" si="18"/>
        <v>0</v>
      </c>
      <c r="F58" s="299">
        <f t="shared" si="18"/>
        <v>0</v>
      </c>
      <c r="G58" s="300">
        <f t="shared" si="18"/>
        <v>66041.51216000001</v>
      </c>
      <c r="H58" s="298">
        <f t="shared" si="18"/>
        <v>231170023.4604</v>
      </c>
      <c r="I58" s="301">
        <f t="shared" si="18"/>
        <v>30660.547368650878</v>
      </c>
      <c r="J58" s="4"/>
      <c r="K58" s="290">
        <f>I58/B58*1000</f>
        <v>464.26174031825605</v>
      </c>
      <c r="L58" s="174"/>
    </row>
    <row r="59" spans="1:12" ht="30" customHeight="1">
      <c r="A59" s="175"/>
      <c r="B59" s="288"/>
      <c r="C59" s="289"/>
      <c r="D59" s="287"/>
      <c r="E59" s="288"/>
      <c r="F59" s="287"/>
      <c r="G59" s="288"/>
      <c r="H59" s="289"/>
      <c r="I59" s="287"/>
      <c r="J59" s="4"/>
      <c r="K59" s="290"/>
      <c r="L59" s="174"/>
    </row>
    <row r="60" spans="1:12" ht="30" customHeight="1">
      <c r="A60" s="175" t="s">
        <v>179</v>
      </c>
      <c r="B60" s="302">
        <f aca="true" t="shared" si="19" ref="B60:I60">SUM(B55:B56)</f>
        <v>432639.5752000001</v>
      </c>
      <c r="C60" s="303">
        <f t="shared" si="19"/>
        <v>787464628.46057</v>
      </c>
      <c r="D60" s="304">
        <f t="shared" si="19"/>
        <v>108300.74857374546</v>
      </c>
      <c r="E60" s="302">
        <f t="shared" si="19"/>
        <v>0</v>
      </c>
      <c r="F60" s="304">
        <f t="shared" si="19"/>
        <v>0</v>
      </c>
      <c r="G60" s="305">
        <f t="shared" si="19"/>
        <v>236947.81889000002</v>
      </c>
      <c r="H60" s="303">
        <f t="shared" si="19"/>
        <v>787464628.46057</v>
      </c>
      <c r="I60" s="304">
        <f t="shared" si="19"/>
        <v>108300.74857374546</v>
      </c>
      <c r="J60" s="4"/>
      <c r="K60" s="290">
        <f>I60/B60*1000</f>
        <v>250.3255707101698</v>
      </c>
      <c r="L60" s="174"/>
    </row>
    <row r="61" spans="1:12" ht="30" customHeight="1">
      <c r="A61" s="175" t="s">
        <v>180</v>
      </c>
      <c r="B61" s="302">
        <f aca="true" t="shared" si="20" ref="B61:I61">SUM(B57:B58)</f>
        <v>178666.60834000004</v>
      </c>
      <c r="C61" s="303">
        <f t="shared" si="20"/>
        <v>622071327.9112</v>
      </c>
      <c r="D61" s="304">
        <f t="shared" si="20"/>
        <v>83079.43820541067</v>
      </c>
      <c r="E61" s="302">
        <f t="shared" si="20"/>
        <v>0</v>
      </c>
      <c r="F61" s="304">
        <f t="shared" si="20"/>
        <v>0</v>
      </c>
      <c r="G61" s="305">
        <f t="shared" si="20"/>
        <v>178666.60834000004</v>
      </c>
      <c r="H61" s="303">
        <f t="shared" si="20"/>
        <v>622071327.9112</v>
      </c>
      <c r="I61" s="304">
        <f t="shared" si="20"/>
        <v>83079.43820541067</v>
      </c>
      <c r="J61" s="4"/>
      <c r="K61" s="290">
        <f>I61/B61*1000</f>
        <v>464.9970074280006</v>
      </c>
      <c r="L61" s="174"/>
    </row>
    <row r="62" spans="1:12" ht="30" customHeight="1" thickBot="1">
      <c r="A62" s="175"/>
      <c r="B62" s="306"/>
      <c r="C62" s="307"/>
      <c r="D62" s="308"/>
      <c r="E62" s="306"/>
      <c r="F62" s="308"/>
      <c r="G62" s="306"/>
      <c r="H62" s="307"/>
      <c r="I62" s="308"/>
      <c r="J62" s="4"/>
      <c r="K62" s="290"/>
      <c r="L62" s="174"/>
    </row>
    <row r="63" spans="1:12" ht="30" customHeight="1" thickBot="1">
      <c r="A63" s="309" t="s">
        <v>181</v>
      </c>
      <c r="B63" s="310">
        <f aca="true" t="shared" si="21" ref="B63:I63">SUM(B60:B61)</f>
        <v>611306.1835400001</v>
      </c>
      <c r="C63" s="311">
        <f t="shared" si="21"/>
        <v>1409535956.37177</v>
      </c>
      <c r="D63" s="312">
        <f t="shared" si="21"/>
        <v>191380.18677915612</v>
      </c>
      <c r="E63" s="310">
        <f t="shared" si="21"/>
        <v>0</v>
      </c>
      <c r="F63" s="312">
        <f t="shared" si="21"/>
        <v>0</v>
      </c>
      <c r="G63" s="313">
        <f t="shared" si="21"/>
        <v>415614.42723000003</v>
      </c>
      <c r="H63" s="311">
        <f t="shared" si="21"/>
        <v>1409535956.37177</v>
      </c>
      <c r="I63" s="312">
        <f t="shared" si="21"/>
        <v>191380.18677915612</v>
      </c>
      <c r="J63" s="4"/>
      <c r="K63" s="314">
        <f>I63/B63*1000</f>
        <v>313.0676442219129</v>
      </c>
      <c r="L63" s="176"/>
    </row>
    <row r="64" spans="1:9" ht="15">
      <c r="A64" s="177" t="s">
        <v>182</v>
      </c>
      <c r="B64" s="315"/>
      <c r="C64" s="315"/>
      <c r="D64" s="315"/>
      <c r="E64" s="315"/>
      <c r="F64" s="315"/>
      <c r="G64" s="315"/>
      <c r="H64" s="315"/>
      <c r="I64" s="315"/>
    </row>
    <row r="65" ht="15">
      <c r="A65" s="177" t="s">
        <v>183</v>
      </c>
    </row>
    <row r="66" ht="15">
      <c r="A66" s="177"/>
    </row>
    <row r="67" ht="15">
      <c r="A67" s="177"/>
    </row>
    <row r="68" ht="15">
      <c r="A68" s="177"/>
    </row>
  </sheetData>
  <sheetProtection/>
  <mergeCells count="24">
    <mergeCell ref="A1:L1"/>
    <mergeCell ref="B4:D4"/>
    <mergeCell ref="E4:F4"/>
    <mergeCell ref="G4:I4"/>
    <mergeCell ref="K4:K6"/>
    <mergeCell ref="L4:L6"/>
    <mergeCell ref="A5:A6"/>
    <mergeCell ref="B5:B6"/>
    <mergeCell ref="E38:F38"/>
    <mergeCell ref="G38:I38"/>
    <mergeCell ref="C39:D39"/>
    <mergeCell ref="E39:F39"/>
    <mergeCell ref="A39:A40"/>
    <mergeCell ref="B39:B40"/>
    <mergeCell ref="K38:K40"/>
    <mergeCell ref="L38:L40"/>
    <mergeCell ref="C5:D5"/>
    <mergeCell ref="E5:F5"/>
    <mergeCell ref="G5:G6"/>
    <mergeCell ref="H5:I5"/>
    <mergeCell ref="G39:G40"/>
    <mergeCell ref="H39:I39"/>
    <mergeCell ref="A35:L35"/>
    <mergeCell ref="B38:D38"/>
  </mergeCells>
  <printOptions/>
  <pageMargins left="0.52" right="0.28" top="0.61" bottom="0.39" header="0.511811023622047" footer="0.23"/>
  <pageSetup fitToHeight="1" fitToWidth="1" horizontalDpi="600" verticalDpi="600" orientation="landscape" scale="61" r:id="rId1"/>
  <headerFooter alignWithMargins="0">
    <oddHeader>&amp;CRICE IMPORTS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F21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0" sqref="I10"/>
    </sheetView>
  </sheetViews>
  <sheetFormatPr defaultColWidth="9.140625" defaultRowHeight="12.75"/>
  <cols>
    <col min="1" max="1" width="48.28125" style="57" customWidth="1"/>
    <col min="2" max="220" width="13.7109375" style="57" customWidth="1"/>
    <col min="221" max="16384" width="9.140625" style="57" customWidth="1"/>
  </cols>
  <sheetData>
    <row r="1" ht="13.5" thickBot="1"/>
    <row r="2" spans="1:21" ht="29.25" customHeight="1">
      <c r="A2" s="672" t="s">
        <v>259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4"/>
    </row>
    <row r="3" spans="1:214" ht="15.75">
      <c r="A3" s="671" t="s">
        <v>260</v>
      </c>
      <c r="B3" s="621"/>
      <c r="C3" s="621"/>
      <c r="D3" s="621"/>
      <c r="E3" s="98"/>
      <c r="F3" s="98"/>
      <c r="G3" s="98"/>
      <c r="H3" s="98"/>
      <c r="I3" s="74"/>
      <c r="J3" s="98"/>
      <c r="K3" s="74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</row>
    <row r="4" spans="1:214" s="680" customFormat="1" ht="24.75" customHeight="1">
      <c r="A4" s="676"/>
      <c r="B4" s="677">
        <v>36892</v>
      </c>
      <c r="C4" s="678">
        <v>36923</v>
      </c>
      <c r="D4" s="677">
        <v>36951</v>
      </c>
      <c r="E4" s="679">
        <v>36982</v>
      </c>
      <c r="F4" s="679">
        <v>37012</v>
      </c>
      <c r="G4" s="679">
        <v>37043</v>
      </c>
      <c r="H4" s="679">
        <v>37073</v>
      </c>
      <c r="I4" s="679">
        <v>37104</v>
      </c>
      <c r="J4" s="679">
        <v>37135</v>
      </c>
      <c r="K4" s="679">
        <v>37165</v>
      </c>
      <c r="L4" s="678">
        <v>37196</v>
      </c>
      <c r="M4" s="679">
        <v>37226</v>
      </c>
      <c r="N4" s="679">
        <v>37257</v>
      </c>
      <c r="O4" s="679">
        <v>37288</v>
      </c>
      <c r="P4" s="678">
        <v>37316</v>
      </c>
      <c r="Q4" s="678">
        <v>37347</v>
      </c>
      <c r="R4" s="679">
        <v>37377</v>
      </c>
      <c r="S4" s="678">
        <v>37408</v>
      </c>
      <c r="T4" s="678">
        <v>37438</v>
      </c>
      <c r="U4" s="678">
        <v>37469</v>
      </c>
      <c r="V4" s="679">
        <v>37500</v>
      </c>
      <c r="W4" s="679">
        <v>37530</v>
      </c>
      <c r="X4" s="679">
        <v>37561</v>
      </c>
      <c r="Y4" s="679">
        <v>37591</v>
      </c>
      <c r="Z4" s="679">
        <v>37622</v>
      </c>
      <c r="AA4" s="679">
        <v>37653</v>
      </c>
      <c r="AB4" s="679">
        <v>37681</v>
      </c>
      <c r="AC4" s="679">
        <v>37712</v>
      </c>
      <c r="AD4" s="679">
        <v>37742</v>
      </c>
      <c r="AE4" s="679">
        <v>37773</v>
      </c>
      <c r="AF4" s="679">
        <v>37803</v>
      </c>
      <c r="AG4" s="679">
        <v>37834</v>
      </c>
      <c r="AH4" s="679">
        <v>37865</v>
      </c>
      <c r="AI4" s="679">
        <v>37895</v>
      </c>
      <c r="AJ4" s="679">
        <v>37926</v>
      </c>
      <c r="AK4" s="679">
        <v>37956</v>
      </c>
      <c r="AL4" s="679">
        <v>37987</v>
      </c>
      <c r="AM4" s="679">
        <v>38018</v>
      </c>
      <c r="AN4" s="679">
        <v>38047</v>
      </c>
      <c r="AO4" s="679">
        <v>38078</v>
      </c>
      <c r="AP4" s="679">
        <v>38108</v>
      </c>
      <c r="AQ4" s="679">
        <v>38139</v>
      </c>
      <c r="AR4" s="679">
        <v>38169</v>
      </c>
      <c r="AS4" s="679">
        <v>38200</v>
      </c>
      <c r="AT4" s="679">
        <v>38231</v>
      </c>
      <c r="AU4" s="679">
        <v>38261</v>
      </c>
      <c r="AV4" s="679">
        <v>38292</v>
      </c>
      <c r="AW4" s="679">
        <v>38322</v>
      </c>
      <c r="AX4" s="679">
        <v>38353</v>
      </c>
      <c r="AY4" s="679">
        <v>38384</v>
      </c>
      <c r="AZ4" s="679">
        <v>38412</v>
      </c>
      <c r="BA4" s="679">
        <v>38443</v>
      </c>
      <c r="BB4" s="679">
        <v>38473</v>
      </c>
      <c r="BC4" s="679">
        <v>38504</v>
      </c>
      <c r="BD4" s="679">
        <v>38534</v>
      </c>
      <c r="BE4" s="679">
        <v>38565</v>
      </c>
      <c r="BF4" s="679">
        <v>38596</v>
      </c>
      <c r="BG4" s="679">
        <v>38626</v>
      </c>
      <c r="BH4" s="679">
        <v>38657</v>
      </c>
      <c r="BI4" s="679">
        <v>38687</v>
      </c>
      <c r="BJ4" s="679">
        <v>38718</v>
      </c>
      <c r="BK4" s="679">
        <v>38749</v>
      </c>
      <c r="BL4" s="679">
        <v>38777</v>
      </c>
      <c r="BM4" s="679">
        <v>38808</v>
      </c>
      <c r="BN4" s="679">
        <v>38838</v>
      </c>
      <c r="BO4" s="679">
        <v>38869</v>
      </c>
      <c r="BP4" s="679">
        <v>38899</v>
      </c>
      <c r="BQ4" s="679">
        <v>38930</v>
      </c>
      <c r="BR4" s="679">
        <v>38961</v>
      </c>
      <c r="BS4" s="679">
        <v>38991</v>
      </c>
      <c r="BT4" s="679">
        <v>39022</v>
      </c>
      <c r="BU4" s="679">
        <v>39052</v>
      </c>
      <c r="BV4" s="679">
        <v>39083</v>
      </c>
      <c r="BW4" s="679">
        <v>39114</v>
      </c>
      <c r="BX4" s="679">
        <v>39142</v>
      </c>
      <c r="BY4" s="679">
        <v>39173</v>
      </c>
      <c r="BZ4" s="679">
        <v>39203</v>
      </c>
      <c r="CA4" s="679">
        <v>39234</v>
      </c>
      <c r="CB4" s="679">
        <v>39264</v>
      </c>
      <c r="CC4" s="679">
        <v>39295</v>
      </c>
      <c r="CD4" s="679">
        <v>39326</v>
      </c>
      <c r="CE4" s="679">
        <v>39356</v>
      </c>
      <c r="CF4" s="679">
        <v>39387</v>
      </c>
      <c r="CG4" s="679">
        <v>39417</v>
      </c>
      <c r="CH4" s="679">
        <v>39448</v>
      </c>
      <c r="CI4" s="679">
        <v>39479</v>
      </c>
      <c r="CJ4" s="679">
        <v>39508</v>
      </c>
      <c r="CK4" s="679">
        <v>39539</v>
      </c>
      <c r="CL4" s="679">
        <v>39569</v>
      </c>
      <c r="CM4" s="679">
        <v>39600</v>
      </c>
      <c r="CN4" s="679">
        <v>39630</v>
      </c>
      <c r="CO4" s="679">
        <v>39661</v>
      </c>
      <c r="CP4" s="679">
        <v>39692</v>
      </c>
      <c r="CQ4" s="679">
        <v>39722</v>
      </c>
      <c r="CR4" s="679">
        <v>39753</v>
      </c>
      <c r="CS4" s="679">
        <v>39783</v>
      </c>
      <c r="CT4" s="679">
        <v>39814</v>
      </c>
      <c r="CU4" s="679">
        <v>39845</v>
      </c>
      <c r="CV4" s="679">
        <v>39873</v>
      </c>
      <c r="CW4" s="679">
        <v>39904</v>
      </c>
      <c r="CX4" s="679">
        <v>39934</v>
      </c>
      <c r="CY4" s="679">
        <v>39965</v>
      </c>
      <c r="CZ4" s="679">
        <v>39995</v>
      </c>
      <c r="DA4" s="679">
        <v>40026</v>
      </c>
      <c r="DB4" s="679">
        <v>40057</v>
      </c>
      <c r="DC4" s="679">
        <v>40087</v>
      </c>
      <c r="DD4" s="679">
        <v>40118</v>
      </c>
      <c r="DE4" s="679">
        <v>40148</v>
      </c>
      <c r="DF4" s="679">
        <v>40179</v>
      </c>
      <c r="DG4" s="679">
        <v>40210</v>
      </c>
      <c r="DH4" s="679">
        <v>40238</v>
      </c>
      <c r="DI4" s="679">
        <v>40269</v>
      </c>
      <c r="DJ4" s="679">
        <v>40299</v>
      </c>
      <c r="DK4" s="679">
        <v>40330</v>
      </c>
      <c r="DL4" s="679">
        <v>40360</v>
      </c>
      <c r="DM4" s="679">
        <v>40391</v>
      </c>
      <c r="DN4" s="679">
        <v>40422</v>
      </c>
      <c r="DO4" s="679">
        <v>40452</v>
      </c>
      <c r="DP4" s="679">
        <v>40483</v>
      </c>
      <c r="DQ4" s="679">
        <v>40513</v>
      </c>
      <c r="DR4" s="679">
        <v>40544</v>
      </c>
      <c r="DS4" s="679">
        <v>40575</v>
      </c>
      <c r="DT4" s="679">
        <v>40603</v>
      </c>
      <c r="DU4" s="679">
        <v>40634</v>
      </c>
      <c r="DV4" s="679">
        <v>40664</v>
      </c>
      <c r="DW4" s="679">
        <v>40695</v>
      </c>
      <c r="DX4" s="679">
        <v>40725</v>
      </c>
      <c r="DY4" s="679">
        <v>40756</v>
      </c>
      <c r="DZ4" s="679">
        <v>40787</v>
      </c>
      <c r="EA4" s="679">
        <v>40817</v>
      </c>
      <c r="EB4" s="679">
        <v>40848</v>
      </c>
      <c r="EC4" s="679">
        <v>40878</v>
      </c>
      <c r="ED4" s="679">
        <v>40909</v>
      </c>
      <c r="EE4" s="679">
        <v>40940</v>
      </c>
      <c r="EF4" s="679">
        <v>40969</v>
      </c>
      <c r="EG4" s="679">
        <v>41000</v>
      </c>
      <c r="EH4" s="679">
        <v>41030</v>
      </c>
      <c r="EI4" s="679">
        <v>41061</v>
      </c>
      <c r="EJ4" s="679">
        <v>41091</v>
      </c>
      <c r="EK4" s="679">
        <v>41122</v>
      </c>
      <c r="EL4" s="679">
        <v>41153</v>
      </c>
      <c r="EM4" s="679">
        <v>41183</v>
      </c>
      <c r="EN4" s="679">
        <v>41214</v>
      </c>
      <c r="EO4" s="679">
        <v>41244</v>
      </c>
      <c r="EP4" s="679">
        <v>41275</v>
      </c>
      <c r="EQ4" s="679">
        <v>41306</v>
      </c>
      <c r="ER4" s="679">
        <v>41334</v>
      </c>
      <c r="ES4" s="679">
        <v>41365</v>
      </c>
      <c r="ET4" s="679">
        <v>41395</v>
      </c>
      <c r="EU4" s="679">
        <v>41426</v>
      </c>
      <c r="EV4" s="679">
        <v>41456</v>
      </c>
      <c r="EW4" s="679">
        <v>41487</v>
      </c>
      <c r="EX4" s="679">
        <v>41518</v>
      </c>
      <c r="EY4" s="679">
        <v>41548</v>
      </c>
      <c r="EZ4" s="679">
        <v>41579</v>
      </c>
      <c r="FA4" s="679">
        <v>41609</v>
      </c>
      <c r="FB4" s="679">
        <v>41640</v>
      </c>
      <c r="FC4" s="679">
        <v>41671</v>
      </c>
      <c r="FD4" s="679">
        <v>41699</v>
      </c>
      <c r="FE4" s="679">
        <v>41730</v>
      </c>
      <c r="FF4" s="679">
        <v>41760</v>
      </c>
      <c r="FG4" s="679">
        <v>41791</v>
      </c>
      <c r="FH4" s="679">
        <v>41821</v>
      </c>
      <c r="FI4" s="679">
        <v>41852</v>
      </c>
      <c r="FJ4" s="679">
        <v>41883</v>
      </c>
      <c r="FK4" s="679">
        <v>41913</v>
      </c>
      <c r="FL4" s="679">
        <v>41944</v>
      </c>
      <c r="FM4" s="679">
        <v>41974</v>
      </c>
      <c r="FN4" s="679">
        <v>42005</v>
      </c>
      <c r="FO4" s="679">
        <v>42036</v>
      </c>
      <c r="FP4" s="679">
        <v>42064</v>
      </c>
      <c r="FQ4" s="679">
        <v>42095</v>
      </c>
      <c r="FR4" s="679">
        <v>42125</v>
      </c>
      <c r="FS4" s="679">
        <v>42156</v>
      </c>
      <c r="FT4" s="679">
        <v>42186</v>
      </c>
      <c r="FU4" s="679">
        <v>42217</v>
      </c>
      <c r="FV4" s="679">
        <v>42248</v>
      </c>
      <c r="FW4" s="679">
        <v>42278</v>
      </c>
      <c r="FX4" s="679">
        <v>42309</v>
      </c>
      <c r="FY4" s="679">
        <v>42339</v>
      </c>
      <c r="FZ4" s="679">
        <v>42370</v>
      </c>
      <c r="GA4" s="679">
        <v>42401</v>
      </c>
      <c r="GB4" s="679">
        <v>42430</v>
      </c>
      <c r="GC4" s="679">
        <v>42461</v>
      </c>
      <c r="GD4" s="679">
        <v>42491</v>
      </c>
      <c r="GE4" s="679">
        <v>42522</v>
      </c>
      <c r="GF4" s="679">
        <v>42552</v>
      </c>
      <c r="GG4" s="679">
        <v>42583</v>
      </c>
      <c r="GH4" s="679">
        <v>42614</v>
      </c>
      <c r="GI4" s="679">
        <v>42644</v>
      </c>
      <c r="GJ4" s="679">
        <v>42675</v>
      </c>
      <c r="GK4" s="679">
        <v>42705</v>
      </c>
      <c r="GL4" s="679">
        <v>42736</v>
      </c>
      <c r="GM4" s="679">
        <v>42767</v>
      </c>
      <c r="GN4" s="679">
        <v>42795</v>
      </c>
      <c r="GO4" s="679">
        <v>42826</v>
      </c>
      <c r="GP4" s="679">
        <v>42856</v>
      </c>
      <c r="GQ4" s="679">
        <v>42887</v>
      </c>
      <c r="GR4" s="679">
        <v>42917</v>
      </c>
      <c r="GS4" s="679">
        <v>42948</v>
      </c>
      <c r="GT4" s="679">
        <v>42979</v>
      </c>
      <c r="GU4" s="679">
        <v>43009</v>
      </c>
      <c r="GV4" s="679">
        <v>43040</v>
      </c>
      <c r="GW4" s="679">
        <v>43070</v>
      </c>
      <c r="GX4" s="679">
        <v>43101</v>
      </c>
      <c r="GY4" s="679">
        <v>43132</v>
      </c>
      <c r="GZ4" s="679">
        <v>43160</v>
      </c>
      <c r="HA4" s="679">
        <v>43191</v>
      </c>
      <c r="HB4" s="679">
        <v>43221</v>
      </c>
      <c r="HC4" s="679">
        <v>43252</v>
      </c>
      <c r="HD4" s="679">
        <v>43282</v>
      </c>
      <c r="HE4" s="679">
        <v>43313</v>
      </c>
      <c r="HF4" s="679">
        <v>43344</v>
      </c>
    </row>
    <row r="5" spans="1:214" ht="24.75" customHeight="1">
      <c r="A5" s="84" t="s">
        <v>261</v>
      </c>
      <c r="B5" s="529">
        <v>1945.1000000000001</v>
      </c>
      <c r="C5" s="529">
        <v>1669.9</v>
      </c>
      <c r="D5" s="530">
        <v>2326.7</v>
      </c>
      <c r="E5" s="531">
        <v>1823.6999999999998</v>
      </c>
      <c r="F5" s="532">
        <v>1914.4</v>
      </c>
      <c r="G5" s="531">
        <v>2139.5</v>
      </c>
      <c r="H5" s="535">
        <v>1880.6000000000001</v>
      </c>
      <c r="I5" s="535">
        <v>1887.53</v>
      </c>
      <c r="J5" s="532">
        <v>2024.8</v>
      </c>
      <c r="K5" s="531">
        <v>2605.1</v>
      </c>
      <c r="L5" s="549">
        <v>2091.8</v>
      </c>
      <c r="M5" s="532">
        <v>2042.6000000000001</v>
      </c>
      <c r="N5" s="12">
        <v>1484.34</v>
      </c>
      <c r="O5" s="532">
        <v>1867.39</v>
      </c>
      <c r="P5" s="532">
        <v>1588.12</v>
      </c>
      <c r="Q5" s="432">
        <v>3811.6</v>
      </c>
      <c r="R5" s="543">
        <v>3320.2</v>
      </c>
      <c r="S5" s="473">
        <v>3944.3</v>
      </c>
      <c r="T5" s="543">
        <v>4904.700000000001</v>
      </c>
      <c r="U5" s="334">
        <v>4201</v>
      </c>
      <c r="V5" s="532">
        <v>5254.6</v>
      </c>
      <c r="W5" s="532">
        <v>3756.4</v>
      </c>
      <c r="X5" s="532">
        <v>3932.6</v>
      </c>
      <c r="Y5" s="532">
        <v>3830</v>
      </c>
      <c r="Z5" s="532">
        <v>6028.8</v>
      </c>
      <c r="AA5" s="532">
        <v>6832.9</v>
      </c>
      <c r="AB5" s="532">
        <v>5514.700000000001</v>
      </c>
      <c r="AC5" s="532">
        <v>7039.4</v>
      </c>
      <c r="AD5" s="532">
        <v>5939.8</v>
      </c>
      <c r="AE5" s="532">
        <v>7458.5</v>
      </c>
      <c r="AF5" s="532">
        <v>4895</v>
      </c>
      <c r="AG5" s="532">
        <v>6768.099999999999</v>
      </c>
      <c r="AH5" s="532">
        <v>6385.9</v>
      </c>
      <c r="AI5" s="532">
        <v>6726.2</v>
      </c>
      <c r="AJ5" s="532">
        <v>5789.2</v>
      </c>
      <c r="AK5" s="532">
        <v>6591.700000000001</v>
      </c>
      <c r="AL5" s="532">
        <v>6865.650000000001</v>
      </c>
      <c r="AM5" s="532">
        <v>10900.51</v>
      </c>
      <c r="AN5" s="532">
        <v>11854.7</v>
      </c>
      <c r="AO5" s="532">
        <v>11782.470000000001</v>
      </c>
      <c r="AP5" s="532">
        <v>7043.6</v>
      </c>
      <c r="AQ5" s="532">
        <v>14293</v>
      </c>
      <c r="AR5" s="532">
        <v>12627.17</v>
      </c>
      <c r="AS5" s="532">
        <v>9352.45</v>
      </c>
      <c r="AT5" s="532">
        <v>9841.6</v>
      </c>
      <c r="AU5" s="532">
        <v>10569.57</v>
      </c>
      <c r="AV5" s="532">
        <v>9851.94</v>
      </c>
      <c r="AW5" s="532">
        <v>5980.43</v>
      </c>
      <c r="AX5" s="532">
        <v>11632.32</v>
      </c>
      <c r="AY5" s="532">
        <v>9284.58</v>
      </c>
      <c r="AZ5" s="532">
        <v>9180.83</v>
      </c>
      <c r="BA5" s="532">
        <v>13024.29</v>
      </c>
      <c r="BB5" s="532">
        <v>12403.63</v>
      </c>
      <c r="BC5" s="532">
        <v>21444.149999999998</v>
      </c>
      <c r="BD5" s="532">
        <v>12652.060000000001</v>
      </c>
      <c r="BE5" s="532">
        <v>12865.570000000002</v>
      </c>
      <c r="BF5" s="532">
        <v>6178.02</v>
      </c>
      <c r="BG5" s="532">
        <v>10894.85</v>
      </c>
      <c r="BH5" s="532">
        <v>9478.32</v>
      </c>
      <c r="BI5" s="532">
        <v>10014.96</v>
      </c>
      <c r="BJ5" s="532">
        <v>5423.549999999999</v>
      </c>
      <c r="BK5" s="532">
        <v>9352.660000000002</v>
      </c>
      <c r="BL5" s="532">
        <v>13856.489999999998</v>
      </c>
      <c r="BM5" s="532">
        <v>9526.42</v>
      </c>
      <c r="BN5" s="532">
        <v>13021.11</v>
      </c>
      <c r="BO5" s="532">
        <v>14118.179999999998</v>
      </c>
      <c r="BP5" s="532">
        <v>9779.7</v>
      </c>
      <c r="BQ5" s="532">
        <v>6341.379999999999</v>
      </c>
      <c r="BR5" s="532">
        <v>10529.869999999999</v>
      </c>
      <c r="BS5" s="532">
        <v>4855.02</v>
      </c>
      <c r="BT5" s="532">
        <v>10164</v>
      </c>
      <c r="BU5" s="532">
        <v>9027.770000000002</v>
      </c>
      <c r="BV5" s="532">
        <v>11767.099999999999</v>
      </c>
      <c r="BW5" s="532">
        <v>15620.83</v>
      </c>
      <c r="BX5" s="532">
        <v>15000.380000000001</v>
      </c>
      <c r="BY5" s="532">
        <v>13781.98</v>
      </c>
      <c r="BZ5" s="532">
        <v>15077.59</v>
      </c>
      <c r="CA5" s="532">
        <v>13018.33</v>
      </c>
      <c r="CB5" s="532">
        <v>14186.1</v>
      </c>
      <c r="CC5" s="532">
        <v>4483.98</v>
      </c>
      <c r="CD5" s="532">
        <v>5870.599999999999</v>
      </c>
      <c r="CE5" s="532">
        <v>8601.45</v>
      </c>
      <c r="CF5" s="532">
        <v>7594.21</v>
      </c>
      <c r="CG5" s="532">
        <v>5899.349999999999</v>
      </c>
      <c r="CH5" s="532">
        <v>9451.88</v>
      </c>
      <c r="CI5" s="532">
        <v>11435.820000000002</v>
      </c>
      <c r="CJ5" s="532">
        <v>5214.51</v>
      </c>
      <c r="CK5" s="532">
        <v>10148.27</v>
      </c>
      <c r="CL5" s="532">
        <v>11167.060000000001</v>
      </c>
      <c r="CM5" s="532">
        <v>12915.72</v>
      </c>
      <c r="CN5" s="532">
        <v>11802.449999999999</v>
      </c>
      <c r="CO5" s="532">
        <v>4234.7</v>
      </c>
      <c r="CP5" s="532">
        <v>6901.969999999999</v>
      </c>
      <c r="CQ5" s="532">
        <v>7154.4</v>
      </c>
      <c r="CR5" s="532">
        <v>1925.87</v>
      </c>
      <c r="CS5" s="532">
        <v>5786.049999999999</v>
      </c>
      <c r="CT5" s="532">
        <v>4296.28</v>
      </c>
      <c r="CU5" s="532">
        <v>2811.3599999999997</v>
      </c>
      <c r="CV5" s="532">
        <v>4406.220000000001</v>
      </c>
      <c r="CW5" s="532">
        <v>5205.16</v>
      </c>
      <c r="CX5" s="532">
        <v>14144.939999999999</v>
      </c>
      <c r="CY5" s="532">
        <v>11041.47</v>
      </c>
      <c r="CZ5" s="532">
        <v>11156.24</v>
      </c>
      <c r="DA5" s="532">
        <v>4161.759999999999</v>
      </c>
      <c r="DB5" s="532">
        <v>10612.019999999999</v>
      </c>
      <c r="DC5" s="532">
        <v>8289.420000000002</v>
      </c>
      <c r="DD5" s="532">
        <v>4353.3099999999995</v>
      </c>
      <c r="DE5" s="532">
        <v>4612.210000000001</v>
      </c>
      <c r="DF5" s="532">
        <v>5445.9832367087965</v>
      </c>
      <c r="DG5" s="532">
        <v>7618.470857895906</v>
      </c>
      <c r="DH5" s="532">
        <v>13921.601707410899</v>
      </c>
      <c r="DI5" s="532">
        <v>7756.219733423341</v>
      </c>
      <c r="DJ5" s="532">
        <v>19770.62377968291</v>
      </c>
      <c r="DK5" s="532">
        <v>10032.416433595108</v>
      </c>
      <c r="DL5" s="532">
        <v>8356.54347193379</v>
      </c>
      <c r="DM5" s="532">
        <v>16957.173240463126</v>
      </c>
      <c r="DN5" s="532">
        <v>7963.588656437795</v>
      </c>
      <c r="DO5" s="532">
        <v>13428.289221111227</v>
      </c>
      <c r="DP5" s="532">
        <v>7494.635008475453</v>
      </c>
      <c r="DQ5" s="532">
        <v>4964.036541331518</v>
      </c>
      <c r="DR5" s="532">
        <v>7702.285262156739</v>
      </c>
      <c r="DS5" s="532">
        <v>17106.331370935717</v>
      </c>
      <c r="DT5" s="532">
        <v>17380.6125201041</v>
      </c>
      <c r="DU5" s="532">
        <v>8918.90670677402</v>
      </c>
      <c r="DV5" s="532">
        <v>19712.549772502694</v>
      </c>
      <c r="DW5" s="532">
        <v>13070.204062999475</v>
      </c>
      <c r="DX5" s="532">
        <v>8252.236277355734</v>
      </c>
      <c r="DY5" s="532">
        <v>10648.779777274634</v>
      </c>
      <c r="DZ5" s="532">
        <v>5799.409403044619</v>
      </c>
      <c r="EA5" s="532">
        <v>9184.295089423673</v>
      </c>
      <c r="EB5" s="532">
        <v>8354.650584960758</v>
      </c>
      <c r="EC5" s="532">
        <v>15839.073818443218</v>
      </c>
      <c r="ED5" s="532">
        <v>29752.815891962375</v>
      </c>
      <c r="EE5" s="532">
        <v>18419.495418660492</v>
      </c>
      <c r="EF5" s="532">
        <v>14516.76621389153</v>
      </c>
      <c r="EG5" s="532">
        <v>28239.083858316844</v>
      </c>
      <c r="EH5" s="532">
        <v>15204.197317527545</v>
      </c>
      <c r="EI5" s="532">
        <v>9286.129603953736</v>
      </c>
      <c r="EJ5" s="532">
        <v>15673.95057979088</v>
      </c>
      <c r="EK5" s="532">
        <v>21265.123043570595</v>
      </c>
      <c r="EL5" s="532">
        <v>21521.075135751722</v>
      </c>
      <c r="EM5" s="532">
        <v>53526.07939197098</v>
      </c>
      <c r="EN5" s="532">
        <v>18888.76070760348</v>
      </c>
      <c r="EO5" s="532">
        <v>15612.697882858378</v>
      </c>
      <c r="EP5" s="532">
        <v>36169.06633598461</v>
      </c>
      <c r="EQ5" s="532">
        <v>40916.816096180264</v>
      </c>
      <c r="ER5" s="532">
        <v>41341.96197584297</v>
      </c>
      <c r="ES5" s="532">
        <v>52239.89832023559</v>
      </c>
      <c r="ET5" s="532">
        <v>59972.486177227176</v>
      </c>
      <c r="EU5" s="532">
        <v>16184.15037740211</v>
      </c>
      <c r="EV5" s="532">
        <v>19600.895701648096</v>
      </c>
      <c r="EW5" s="532">
        <v>13438.925446748113</v>
      </c>
      <c r="EX5" s="532">
        <v>26561.70997907448</v>
      </c>
      <c r="EY5" s="532">
        <v>13982.592310009666</v>
      </c>
      <c r="EZ5" s="532">
        <v>27952.217137117823</v>
      </c>
      <c r="FA5" s="532">
        <v>20749.977924689516</v>
      </c>
      <c r="FB5" s="532">
        <v>37949.0717677987</v>
      </c>
      <c r="FC5" s="532">
        <v>37071.814024513355</v>
      </c>
      <c r="FD5" s="532">
        <v>143804.16967701036</v>
      </c>
      <c r="FE5" s="532">
        <v>72415.11920413794</v>
      </c>
      <c r="FF5" s="532">
        <v>111733.03499560672</v>
      </c>
      <c r="FG5" s="532">
        <v>15661.952149315875</v>
      </c>
      <c r="FH5" s="532">
        <v>41251.746790931604</v>
      </c>
      <c r="FI5" s="532">
        <v>33352.75557391549</v>
      </c>
      <c r="FJ5" s="532">
        <v>35885.26755364365</v>
      </c>
      <c r="FK5" s="532">
        <v>28334.30839190137</v>
      </c>
      <c r="FL5" s="532">
        <v>18412.325977687917</v>
      </c>
      <c r="FM5" s="532">
        <v>32593.761491303096</v>
      </c>
      <c r="FN5" s="532">
        <v>16872.278852692616</v>
      </c>
      <c r="FO5" s="532">
        <v>16404.778880863647</v>
      </c>
      <c r="FP5" s="532">
        <v>21243.316666292605</v>
      </c>
      <c r="FQ5" s="532">
        <v>14414.480247631884</v>
      </c>
      <c r="FR5" s="532">
        <v>16426.851924073704</v>
      </c>
      <c r="FS5" s="532">
        <v>19926.153019921858</v>
      </c>
      <c r="FT5" s="532">
        <v>18088.810379660954</v>
      </c>
      <c r="FU5" s="532">
        <v>23400.038408864348</v>
      </c>
      <c r="FV5" s="532">
        <v>28487.35393700424</v>
      </c>
      <c r="FW5" s="532">
        <v>3988.3939829513006</v>
      </c>
      <c r="FX5" s="532">
        <v>5022.170363569467</v>
      </c>
      <c r="FY5" s="532">
        <v>11514.36892590205</v>
      </c>
      <c r="FZ5" s="532">
        <v>20845.295478685824</v>
      </c>
      <c r="GA5" s="532">
        <v>13077.700938077181</v>
      </c>
      <c r="GB5" s="532">
        <v>9454.505275778294</v>
      </c>
      <c r="GC5" s="532">
        <v>5207.767372042743</v>
      </c>
      <c r="GD5" s="532">
        <v>25924.547275465342</v>
      </c>
      <c r="GE5" s="532">
        <v>29108.596148514964</v>
      </c>
      <c r="GF5" s="532">
        <v>12115.321194129416</v>
      </c>
      <c r="GG5" s="532">
        <v>5327.635937828402</v>
      </c>
      <c r="GH5" s="532">
        <v>10916.771533401701</v>
      </c>
      <c r="GI5" s="532">
        <v>14808.264355991942</v>
      </c>
      <c r="GJ5" s="532">
        <v>37287.95992356578</v>
      </c>
      <c r="GK5" s="532">
        <v>24269.17364905805</v>
      </c>
      <c r="GL5" s="532">
        <v>14052.29106795411</v>
      </c>
      <c r="GM5" s="532">
        <v>7713.7272950498555</v>
      </c>
      <c r="GN5" s="532">
        <v>14135.887217067464</v>
      </c>
      <c r="GO5" s="532">
        <v>12500.389633734452</v>
      </c>
      <c r="GP5" s="532">
        <v>20332.57160302285</v>
      </c>
      <c r="GQ5" s="532">
        <v>30044.03299267823</v>
      </c>
      <c r="GR5" s="532">
        <v>14913.629444464772</v>
      </c>
      <c r="GS5" s="532">
        <v>8246.836933372837</v>
      </c>
      <c r="GT5" s="532">
        <v>18838.837827511466</v>
      </c>
      <c r="GU5" s="532">
        <v>18167.4194220283</v>
      </c>
      <c r="GV5" s="532">
        <v>42371.34621177286</v>
      </c>
      <c r="GW5" s="532">
        <v>24171.143282473524</v>
      </c>
      <c r="GX5" s="532">
        <v>17196.300197283403</v>
      </c>
      <c r="GY5" s="532">
        <v>15958.418236202524</v>
      </c>
      <c r="GZ5" s="532">
        <v>11027.236206952988</v>
      </c>
      <c r="HA5" s="532">
        <v>15024.115457302778</v>
      </c>
      <c r="HB5" s="532">
        <v>27507.657077116004</v>
      </c>
      <c r="HC5" s="532">
        <v>17631.50917046792</v>
      </c>
      <c r="HD5" s="532">
        <v>22391.071038259113</v>
      </c>
      <c r="HE5" s="532">
        <v>2698.5895532845484</v>
      </c>
      <c r="HF5" s="532">
        <v>14470.636335594521</v>
      </c>
    </row>
    <row r="6" spans="1:214" ht="24.75" customHeight="1">
      <c r="A6" s="84" t="s">
        <v>262</v>
      </c>
      <c r="B6" s="538">
        <v>1941.7</v>
      </c>
      <c r="C6" s="538">
        <v>1495.6</v>
      </c>
      <c r="D6" s="530">
        <v>2298.9</v>
      </c>
      <c r="E6" s="546">
        <v>1753.3</v>
      </c>
      <c r="F6" s="541">
        <v>1870.3</v>
      </c>
      <c r="G6" s="546">
        <v>1845.1</v>
      </c>
      <c r="H6" s="540">
        <v>1836.5</v>
      </c>
      <c r="I6" s="540">
        <v>1866.03</v>
      </c>
      <c r="J6" s="549">
        <v>1993</v>
      </c>
      <c r="K6" s="546">
        <v>2428.5</v>
      </c>
      <c r="L6" s="549">
        <v>1656.2</v>
      </c>
      <c r="M6" s="549">
        <v>1931.5</v>
      </c>
      <c r="N6" s="546">
        <v>1368.39</v>
      </c>
      <c r="O6" s="549">
        <v>1744.1</v>
      </c>
      <c r="P6" s="546">
        <v>1424.56</v>
      </c>
      <c r="Q6" s="611">
        <v>3736.6</v>
      </c>
      <c r="R6" s="550">
        <v>3160.1</v>
      </c>
      <c r="S6" s="550">
        <v>3911.9</v>
      </c>
      <c r="T6" s="550">
        <v>4893.6</v>
      </c>
      <c r="U6" s="334">
        <v>4190</v>
      </c>
      <c r="V6" s="549">
        <v>5124.8</v>
      </c>
      <c r="W6" s="549">
        <v>3639.7</v>
      </c>
      <c r="X6" s="549">
        <v>2806</v>
      </c>
      <c r="Y6" s="549">
        <v>3646.6</v>
      </c>
      <c r="Z6" s="549">
        <v>4345.1</v>
      </c>
      <c r="AA6" s="549">
        <v>6822.9</v>
      </c>
      <c r="AB6" s="549">
        <v>5456.1</v>
      </c>
      <c r="AC6" s="549">
        <v>6936.7</v>
      </c>
      <c r="AD6" s="549">
        <v>5287.8</v>
      </c>
      <c r="AE6" s="549">
        <v>7350</v>
      </c>
      <c r="AF6" s="549">
        <v>4748.2</v>
      </c>
      <c r="AG6" s="549">
        <v>6140.7</v>
      </c>
      <c r="AH6" s="549">
        <v>6296.5</v>
      </c>
      <c r="AI6" s="549">
        <v>6619.6</v>
      </c>
      <c r="AJ6" s="549">
        <v>5391.5</v>
      </c>
      <c r="AK6" s="549">
        <v>6202.6</v>
      </c>
      <c r="AL6" s="549">
        <v>6410.8</v>
      </c>
      <c r="AM6" s="549">
        <v>9952.7</v>
      </c>
      <c r="AN6" s="549">
        <v>11851</v>
      </c>
      <c r="AO6" s="549">
        <v>11708.1</v>
      </c>
      <c r="AP6" s="549">
        <v>6722</v>
      </c>
      <c r="AQ6" s="549">
        <v>14086.7</v>
      </c>
      <c r="AR6" s="549">
        <v>12542.37</v>
      </c>
      <c r="AS6" s="549">
        <v>9320.76</v>
      </c>
      <c r="AT6" s="549">
        <v>9498.12</v>
      </c>
      <c r="AU6" s="549">
        <v>9159.42</v>
      </c>
      <c r="AV6" s="549">
        <v>8255.41</v>
      </c>
      <c r="AW6" s="549">
        <v>5292.73</v>
      </c>
      <c r="AX6" s="549">
        <v>9155.87</v>
      </c>
      <c r="AY6" s="549">
        <v>8607.15</v>
      </c>
      <c r="AZ6" s="549">
        <v>8191.1</v>
      </c>
      <c r="BA6" s="549">
        <v>12417.67</v>
      </c>
      <c r="BB6" s="549">
        <v>10693.06</v>
      </c>
      <c r="BC6" s="549">
        <v>21015.71</v>
      </c>
      <c r="BD6" s="549">
        <v>12513.25</v>
      </c>
      <c r="BE6" s="549">
        <v>12696.29</v>
      </c>
      <c r="BF6" s="549">
        <v>6064.02</v>
      </c>
      <c r="BG6" s="549">
        <v>9648.37</v>
      </c>
      <c r="BH6" s="549">
        <v>8722.56</v>
      </c>
      <c r="BI6" s="549">
        <v>9926.79</v>
      </c>
      <c r="BJ6" s="549">
        <v>5223.12</v>
      </c>
      <c r="BK6" s="549">
        <v>9060.49</v>
      </c>
      <c r="BL6" s="549">
        <v>12875.13</v>
      </c>
      <c r="BM6" s="549">
        <v>9200.29</v>
      </c>
      <c r="BN6" s="549">
        <v>9257.79</v>
      </c>
      <c r="BO6" s="549">
        <v>13849.05</v>
      </c>
      <c r="BP6" s="549">
        <v>8465.83</v>
      </c>
      <c r="BQ6" s="549">
        <v>3488.65</v>
      </c>
      <c r="BR6" s="549">
        <v>9188.81</v>
      </c>
      <c r="BS6" s="549">
        <v>4808.1</v>
      </c>
      <c r="BT6" s="549">
        <v>7580</v>
      </c>
      <c r="BU6" s="549">
        <v>8965.7</v>
      </c>
      <c r="BV6" s="549">
        <v>9413.51</v>
      </c>
      <c r="BW6" s="549">
        <v>12108.86</v>
      </c>
      <c r="BX6" s="549">
        <v>14869.95</v>
      </c>
      <c r="BY6" s="549">
        <v>12219.26</v>
      </c>
      <c r="BZ6" s="549">
        <v>14429.34</v>
      </c>
      <c r="CA6" s="549">
        <v>9063.01</v>
      </c>
      <c r="CB6" s="549">
        <v>13683.72</v>
      </c>
      <c r="CC6" s="549">
        <v>4467.73</v>
      </c>
      <c r="CD6" s="549">
        <v>5108.19</v>
      </c>
      <c r="CE6" s="549">
        <v>7848.12</v>
      </c>
      <c r="CF6" s="549">
        <v>5636.92</v>
      </c>
      <c r="CG6" s="549">
        <v>4849.94</v>
      </c>
      <c r="CH6" s="549">
        <v>5808.52</v>
      </c>
      <c r="CI6" s="549">
        <v>10174.28</v>
      </c>
      <c r="CJ6" s="549">
        <v>4495.12</v>
      </c>
      <c r="CK6" s="549">
        <v>9765.75</v>
      </c>
      <c r="CL6" s="549">
        <v>9495.86</v>
      </c>
      <c r="CM6" s="549">
        <v>10700.15</v>
      </c>
      <c r="CN6" s="549">
        <v>11430.7</v>
      </c>
      <c r="CO6" s="549">
        <v>3390.58</v>
      </c>
      <c r="CP6" s="549">
        <v>4718.94</v>
      </c>
      <c r="CQ6" s="549">
        <v>2151.72</v>
      </c>
      <c r="CR6" s="549">
        <v>958.32</v>
      </c>
      <c r="CS6" s="549">
        <v>2969.58</v>
      </c>
      <c r="CT6" s="549">
        <v>3177.17</v>
      </c>
      <c r="CU6" s="549">
        <v>2467.99</v>
      </c>
      <c r="CV6" s="549">
        <v>4191.39</v>
      </c>
      <c r="CW6" s="549">
        <v>5060.98</v>
      </c>
      <c r="CX6" s="549">
        <v>9610.09</v>
      </c>
      <c r="CY6" s="549">
        <v>6700.25</v>
      </c>
      <c r="CZ6" s="549">
        <v>7369.85</v>
      </c>
      <c r="DA6" s="549">
        <v>2722.37</v>
      </c>
      <c r="DB6" s="549">
        <v>3335.13</v>
      </c>
      <c r="DC6" s="549">
        <v>6756.3</v>
      </c>
      <c r="DD6" s="549">
        <v>3573.01</v>
      </c>
      <c r="DE6" s="549">
        <v>3226.7</v>
      </c>
      <c r="DF6" s="549">
        <v>5075.83157</v>
      </c>
      <c r="DG6" s="549">
        <v>7283.501980000002</v>
      </c>
      <c r="DH6" s="549">
        <v>12484.38869188356</v>
      </c>
      <c r="DI6" s="549">
        <v>5463.15803816863</v>
      </c>
      <c r="DJ6" s="549">
        <v>7595.104527437343</v>
      </c>
      <c r="DK6" s="549">
        <v>9268.557090000004</v>
      </c>
      <c r="DL6" s="549">
        <v>7057.405600000001</v>
      </c>
      <c r="DM6" s="549">
        <v>16150.973940105969</v>
      </c>
      <c r="DN6" s="549">
        <v>5303.686929999999</v>
      </c>
      <c r="DO6" s="549">
        <v>7365.796230000001</v>
      </c>
      <c r="DP6" s="549">
        <v>5454.892058250082</v>
      </c>
      <c r="DQ6" s="549">
        <v>1546.8860181390999</v>
      </c>
      <c r="DR6" s="549">
        <v>3399.620869717251</v>
      </c>
      <c r="DS6" s="549">
        <v>4272.46459</v>
      </c>
      <c r="DT6" s="549">
        <v>10873.440070000002</v>
      </c>
      <c r="DU6" s="549">
        <v>7404.047319653343</v>
      </c>
      <c r="DV6" s="549">
        <v>12032.289601845354</v>
      </c>
      <c r="DW6" s="549">
        <v>11002.31022846636</v>
      </c>
      <c r="DX6" s="549">
        <v>7836.455260000001</v>
      </c>
      <c r="DY6" s="549">
        <v>8860.741430000002</v>
      </c>
      <c r="DZ6" s="549">
        <v>3345.35894</v>
      </c>
      <c r="EA6" s="549">
        <v>6025.57068</v>
      </c>
      <c r="EB6" s="549">
        <v>1295.3851676553547</v>
      </c>
      <c r="EC6" s="549">
        <v>9245.647789999999</v>
      </c>
      <c r="ED6" s="549">
        <v>6861.454019805684</v>
      </c>
      <c r="EE6" s="549">
        <v>6247.510699074003</v>
      </c>
      <c r="EF6" s="549">
        <v>8633.217404059013</v>
      </c>
      <c r="EG6" s="549">
        <v>7520.538980661494</v>
      </c>
      <c r="EH6" s="549">
        <v>10063.940615870044</v>
      </c>
      <c r="EI6" s="549">
        <v>6492.564476702947</v>
      </c>
      <c r="EJ6" s="549">
        <v>12779.524992386756</v>
      </c>
      <c r="EK6" s="549">
        <v>6375.495930261423</v>
      </c>
      <c r="EL6" s="549">
        <v>6734.763068391088</v>
      </c>
      <c r="EM6" s="549">
        <v>3866.932095458554</v>
      </c>
      <c r="EN6" s="549">
        <v>4975.58493785008</v>
      </c>
      <c r="EO6" s="549">
        <v>6639.7802741095065</v>
      </c>
      <c r="EP6" s="549">
        <v>5666.810569154025</v>
      </c>
      <c r="EQ6" s="549">
        <v>5941.738945764432</v>
      </c>
      <c r="ER6" s="549">
        <v>4195.120736928585</v>
      </c>
      <c r="ES6" s="549">
        <v>7311.3263099999995</v>
      </c>
      <c r="ET6" s="549">
        <v>5637.789970549118</v>
      </c>
      <c r="EU6" s="549">
        <v>7937.1206892713935</v>
      </c>
      <c r="EV6" s="549">
        <v>7477.563254028675</v>
      </c>
      <c r="EW6" s="549">
        <v>6018.226968497924</v>
      </c>
      <c r="EX6" s="549">
        <v>9717.92346302945</v>
      </c>
      <c r="EY6" s="549">
        <v>412.41828999999996</v>
      </c>
      <c r="EZ6" s="549">
        <v>7587.260229999999</v>
      </c>
      <c r="FA6" s="549">
        <v>7031.893227263517</v>
      </c>
      <c r="FB6" s="549">
        <v>1951.1859193013083</v>
      </c>
      <c r="FC6" s="549">
        <v>7626.516590479811</v>
      </c>
      <c r="FD6" s="549">
        <v>14005.23697710555</v>
      </c>
      <c r="FE6" s="549">
        <v>821.8377752558334</v>
      </c>
      <c r="FF6" s="549">
        <v>5905.361797135244</v>
      </c>
      <c r="FG6" s="549">
        <v>5875.974106162841</v>
      </c>
      <c r="FH6" s="549">
        <v>11785.602529999998</v>
      </c>
      <c r="FI6" s="549">
        <v>5381.705104865408</v>
      </c>
      <c r="FJ6" s="549">
        <v>2142.4139925807563</v>
      </c>
      <c r="FK6" s="549">
        <v>7416.510993231552</v>
      </c>
      <c r="FL6" s="549">
        <v>5421.41297004721</v>
      </c>
      <c r="FM6" s="549">
        <v>6683.036794829236</v>
      </c>
      <c r="FN6" s="549">
        <v>5731.355806005336</v>
      </c>
      <c r="FO6" s="549">
        <v>5178.048965028245</v>
      </c>
      <c r="FP6" s="549">
        <v>10901.94695</v>
      </c>
      <c r="FQ6" s="549">
        <v>7472.732636351783</v>
      </c>
      <c r="FR6" s="549">
        <v>8556.328402148007</v>
      </c>
      <c r="FS6" s="549">
        <v>8276.70049832353</v>
      </c>
      <c r="FT6" s="549">
        <v>4871.352232217106</v>
      </c>
      <c r="FU6" s="549">
        <v>1456.4043503359137</v>
      </c>
      <c r="FV6" s="549">
        <v>10214.20529585182</v>
      </c>
      <c r="FW6" s="549">
        <v>636.8806130094442</v>
      </c>
      <c r="FX6" s="549">
        <v>2808.291615736362</v>
      </c>
      <c r="FY6" s="549">
        <v>4011.7739046672687</v>
      </c>
      <c r="FZ6" s="549">
        <v>8825.013653963975</v>
      </c>
      <c r="GA6" s="549">
        <v>6328.22616843139</v>
      </c>
      <c r="GB6" s="549">
        <v>7254.229991298807</v>
      </c>
      <c r="GC6" s="549">
        <v>306.4799913118561</v>
      </c>
      <c r="GD6" s="549">
        <v>9785.991296767266</v>
      </c>
      <c r="GE6" s="549">
        <v>7714.022215607339</v>
      </c>
      <c r="GF6" s="549">
        <v>7353.301060085234</v>
      </c>
      <c r="GG6" s="549">
        <v>927.9805900000001</v>
      </c>
      <c r="GH6" s="549">
        <v>5451.085779999999</v>
      </c>
      <c r="GI6" s="549">
        <v>8509.971496747603</v>
      </c>
      <c r="GJ6" s="549">
        <v>7780.304275011602</v>
      </c>
      <c r="GK6" s="549">
        <v>1900.9827725447312</v>
      </c>
      <c r="GL6" s="549">
        <v>6389.2063320534035</v>
      </c>
      <c r="GM6" s="549">
        <v>0.12189247841844214</v>
      </c>
      <c r="GN6" s="549">
        <v>7417.8219099363005</v>
      </c>
      <c r="GO6" s="549">
        <v>6038.269208869273</v>
      </c>
      <c r="GP6" s="549">
        <v>7315.767016860765</v>
      </c>
      <c r="GQ6" s="549">
        <v>6466.162906413156</v>
      </c>
      <c r="GR6" s="549">
        <v>6281.007171104018</v>
      </c>
      <c r="GS6" s="549">
        <v>1124.70672320332</v>
      </c>
      <c r="GT6" s="549">
        <v>10057.440846294054</v>
      </c>
      <c r="GU6" s="549">
        <v>10414.170188733606</v>
      </c>
      <c r="GV6" s="549">
        <v>19551.38768995722</v>
      </c>
      <c r="GW6" s="549">
        <v>6672.149759187292</v>
      </c>
      <c r="GX6" s="549">
        <v>7118.5089041037645</v>
      </c>
      <c r="GY6" s="549">
        <v>6685.861099566573</v>
      </c>
      <c r="GZ6" s="549">
        <v>4559.091521980875</v>
      </c>
      <c r="HA6" s="549">
        <v>14075.891056474318</v>
      </c>
      <c r="HB6" s="549">
        <v>7836.899053997871</v>
      </c>
      <c r="HC6" s="549">
        <v>12057.639241967836</v>
      </c>
      <c r="HD6" s="549">
        <v>8595.933054001227</v>
      </c>
      <c r="HE6" s="549">
        <v>2245.4658111531453</v>
      </c>
      <c r="HF6" s="549">
        <v>8024.615806514182</v>
      </c>
    </row>
    <row r="7" spans="1:214" ht="24.75" customHeight="1">
      <c r="A7" s="30" t="s">
        <v>263</v>
      </c>
      <c r="B7" s="533">
        <v>2.2</v>
      </c>
      <c r="C7" s="533">
        <v>161.7</v>
      </c>
      <c r="D7" s="530">
        <v>15.2</v>
      </c>
      <c r="E7" s="534">
        <v>67.8</v>
      </c>
      <c r="F7" s="533">
        <v>2.4</v>
      </c>
      <c r="G7" s="534">
        <v>294.4</v>
      </c>
      <c r="H7" s="535">
        <v>2.4</v>
      </c>
      <c r="I7" s="535">
        <v>10.6</v>
      </c>
      <c r="J7" s="533">
        <v>2.2</v>
      </c>
      <c r="K7" s="534">
        <v>71.1</v>
      </c>
      <c r="L7" s="532">
        <v>421.2</v>
      </c>
      <c r="M7" s="532">
        <v>60.4</v>
      </c>
      <c r="N7" s="534">
        <v>67.38</v>
      </c>
      <c r="O7" s="533">
        <v>103.9</v>
      </c>
      <c r="P7" s="533">
        <v>45.81</v>
      </c>
      <c r="Q7" s="533">
        <v>58.7</v>
      </c>
      <c r="R7" s="533">
        <v>160.1</v>
      </c>
      <c r="S7" s="533">
        <v>27.4</v>
      </c>
      <c r="T7" s="533">
        <v>9.8</v>
      </c>
      <c r="U7" s="334">
        <v>4.9</v>
      </c>
      <c r="V7" s="533">
        <v>129.8</v>
      </c>
      <c r="W7" s="533">
        <v>73.4</v>
      </c>
      <c r="X7" s="533">
        <v>1101.1</v>
      </c>
      <c r="Y7" s="533">
        <v>179.5</v>
      </c>
      <c r="Z7" s="533">
        <v>1682.7</v>
      </c>
      <c r="AA7" s="533">
        <v>10</v>
      </c>
      <c r="AB7" s="533">
        <v>48.1</v>
      </c>
      <c r="AC7" s="533">
        <v>102.7</v>
      </c>
      <c r="AD7" s="533">
        <v>652</v>
      </c>
      <c r="AE7" s="533">
        <v>108.5</v>
      </c>
      <c r="AF7" s="533">
        <v>139.8</v>
      </c>
      <c r="AG7" s="533">
        <v>33.2</v>
      </c>
      <c r="AH7" s="533">
        <v>88</v>
      </c>
      <c r="AI7" s="533">
        <v>106.4</v>
      </c>
      <c r="AJ7" s="533">
        <v>138.7</v>
      </c>
      <c r="AK7" s="533">
        <v>323.6</v>
      </c>
      <c r="AL7" s="533">
        <v>454.85</v>
      </c>
      <c r="AM7" s="533">
        <v>947.81</v>
      </c>
      <c r="AN7" s="533">
        <v>3.7</v>
      </c>
      <c r="AO7" s="533">
        <v>74.37</v>
      </c>
      <c r="AP7" s="533">
        <v>276.3</v>
      </c>
      <c r="AQ7" s="533">
        <v>184.5</v>
      </c>
      <c r="AR7" s="533">
        <v>84.66</v>
      </c>
      <c r="AS7" s="533">
        <v>31.69</v>
      </c>
      <c r="AT7" s="533">
        <v>340.55</v>
      </c>
      <c r="AU7" s="533">
        <v>1391.88</v>
      </c>
      <c r="AV7" s="533">
        <v>1589.49</v>
      </c>
      <c r="AW7" s="533">
        <v>683.68</v>
      </c>
      <c r="AX7" s="533">
        <v>2465.15</v>
      </c>
      <c r="AY7" s="533">
        <v>677.43</v>
      </c>
      <c r="AZ7" s="533">
        <v>539.6</v>
      </c>
      <c r="BA7" s="533">
        <v>268.29</v>
      </c>
      <c r="BB7" s="533">
        <v>397.73</v>
      </c>
      <c r="BC7" s="533">
        <v>344.41</v>
      </c>
      <c r="BD7" s="533">
        <v>96.12</v>
      </c>
      <c r="BE7" s="533">
        <v>131.42</v>
      </c>
      <c r="BF7" s="533">
        <v>34.95</v>
      </c>
      <c r="BG7" s="533">
        <v>941.63</v>
      </c>
      <c r="BH7" s="533">
        <v>400.25</v>
      </c>
      <c r="BI7" s="533">
        <v>86.46</v>
      </c>
      <c r="BJ7" s="533"/>
      <c r="BK7" s="533">
        <v>59.78</v>
      </c>
      <c r="BL7" s="533">
        <v>487.15</v>
      </c>
      <c r="BM7" s="533">
        <v>239.22</v>
      </c>
      <c r="BN7" s="533">
        <v>72.32</v>
      </c>
      <c r="BO7" s="533">
        <v>11.96</v>
      </c>
      <c r="BP7" s="533">
        <v>592.03</v>
      </c>
      <c r="BQ7" s="533">
        <v>2591.34</v>
      </c>
      <c r="BR7" s="533">
        <v>1250.5</v>
      </c>
      <c r="BS7" s="533">
        <v>12.42</v>
      </c>
      <c r="BT7" s="533">
        <v>2560</v>
      </c>
      <c r="BU7" s="533">
        <v>49.7</v>
      </c>
      <c r="BV7" s="533">
        <v>54.64</v>
      </c>
      <c r="BW7" s="533">
        <v>3469.54</v>
      </c>
      <c r="BX7" s="533">
        <v>80.36</v>
      </c>
      <c r="BY7" s="533">
        <v>1489.04</v>
      </c>
      <c r="BZ7" s="533">
        <v>255.77</v>
      </c>
      <c r="CA7" s="533">
        <v>147.48</v>
      </c>
      <c r="CB7" s="533">
        <v>325.3</v>
      </c>
      <c r="CC7" s="533">
        <v>0.94</v>
      </c>
      <c r="CD7" s="533">
        <v>757.36</v>
      </c>
      <c r="CE7" s="533">
        <v>753.33</v>
      </c>
      <c r="CF7" s="533">
        <v>1925.34</v>
      </c>
      <c r="CG7" s="533">
        <v>1044.86</v>
      </c>
      <c r="CH7" s="533">
        <v>3385.47</v>
      </c>
      <c r="CI7" s="533">
        <v>998.18</v>
      </c>
      <c r="CJ7" s="533">
        <v>646.11</v>
      </c>
      <c r="CK7" s="533">
        <v>209.02</v>
      </c>
      <c r="CL7" s="533">
        <v>1175.7</v>
      </c>
      <c r="CM7" s="533">
        <v>521.14</v>
      </c>
      <c r="CN7" s="533">
        <v>129.65</v>
      </c>
      <c r="CO7" s="533">
        <v>623.75</v>
      </c>
      <c r="CP7" s="533">
        <v>2150.91</v>
      </c>
      <c r="CQ7" s="533">
        <v>5002.68</v>
      </c>
      <c r="CR7" s="533">
        <v>724.17</v>
      </c>
      <c r="CS7" s="533">
        <v>2733.12</v>
      </c>
      <c r="CT7" s="533">
        <v>172.04</v>
      </c>
      <c r="CU7" s="533">
        <v>0</v>
      </c>
      <c r="CV7" s="533">
        <v>47.64</v>
      </c>
      <c r="CW7" s="533">
        <v>17.45</v>
      </c>
      <c r="CX7" s="533">
        <v>1406.73</v>
      </c>
      <c r="CY7" s="533">
        <v>47.63</v>
      </c>
      <c r="CZ7" s="533">
        <v>3725.66</v>
      </c>
      <c r="DA7" s="533">
        <v>0</v>
      </c>
      <c r="DB7" s="533">
        <v>1398.77</v>
      </c>
      <c r="DC7" s="533">
        <v>778.06</v>
      </c>
      <c r="DD7" s="533">
        <v>706.07</v>
      </c>
      <c r="DE7" s="533">
        <v>1314.59</v>
      </c>
      <c r="DF7" s="533">
        <v>140.16224</v>
      </c>
      <c r="DG7" s="533">
        <v>91.63487624851743</v>
      </c>
      <c r="DH7" s="533">
        <v>147.80463916558693</v>
      </c>
      <c r="DI7" s="533">
        <v>202.09816239667754</v>
      </c>
      <c r="DJ7" s="533">
        <v>1198.5462140973661</v>
      </c>
      <c r="DK7" s="533">
        <v>11.965146992932558</v>
      </c>
      <c r="DL7" s="533">
        <v>66.2722</v>
      </c>
      <c r="DM7" s="533">
        <v>34.90739936406833</v>
      </c>
      <c r="DN7" s="533">
        <v>87.15024502337016</v>
      </c>
      <c r="DO7" s="533">
        <v>112.19730684871607</v>
      </c>
      <c r="DP7" s="533">
        <v>39.43404681299386</v>
      </c>
      <c r="DQ7" s="533">
        <v>112.1999348201425</v>
      </c>
      <c r="DR7" s="533">
        <v>229.04290915223368</v>
      </c>
      <c r="DS7" s="533">
        <v>32.92858989032566</v>
      </c>
      <c r="DT7" s="533">
        <v>4.544999528141963</v>
      </c>
      <c r="DU7" s="533">
        <v>57.942964988898794</v>
      </c>
      <c r="DV7" s="533">
        <v>1143.71597608798</v>
      </c>
      <c r="DW7" s="533">
        <v>305.80890281471466</v>
      </c>
      <c r="DX7" s="533">
        <v>6.214146325640142</v>
      </c>
      <c r="DY7" s="533">
        <v>3.86713</v>
      </c>
      <c r="DZ7" s="533">
        <v>35.54028107165655</v>
      </c>
      <c r="EA7" s="533">
        <v>0</v>
      </c>
      <c r="EB7" s="533">
        <v>219.86771184790916</v>
      </c>
      <c r="EC7" s="533">
        <v>2335.318034071376</v>
      </c>
      <c r="ED7" s="533">
        <v>5968.155188548581</v>
      </c>
      <c r="EE7" s="533">
        <v>10198.334019639045</v>
      </c>
      <c r="EF7" s="533">
        <v>1116.1979156172101</v>
      </c>
      <c r="EG7" s="533">
        <v>5103.273753018473</v>
      </c>
      <c r="EH7" s="533">
        <v>73.54183626766829</v>
      </c>
      <c r="EI7" s="533">
        <v>99.66176860159845</v>
      </c>
      <c r="EJ7" s="533">
        <v>2244.3498017592683</v>
      </c>
      <c r="EK7" s="533">
        <v>14158.07378319903</v>
      </c>
      <c r="EL7" s="533">
        <v>12375.287157348923</v>
      </c>
      <c r="EM7" s="533">
        <v>48090.09687665223</v>
      </c>
      <c r="EN7" s="533">
        <v>13439.305421819003</v>
      </c>
      <c r="EO7" s="533">
        <v>8435.614040003618</v>
      </c>
      <c r="EP7" s="533">
        <v>20100.250970882953</v>
      </c>
      <c r="EQ7" s="533">
        <v>24781.31884739552</v>
      </c>
      <c r="ER7" s="533">
        <v>26563.67400217954</v>
      </c>
      <c r="ES7" s="533">
        <v>28724.140419921347</v>
      </c>
      <c r="ET7" s="533">
        <v>47203.45641281927</v>
      </c>
      <c r="EU7" s="533">
        <v>111.11403692791717</v>
      </c>
      <c r="EV7" s="533">
        <v>271.6138142979947</v>
      </c>
      <c r="EW7" s="533">
        <v>90.78861284391188</v>
      </c>
      <c r="EX7" s="533">
        <v>59.463624206421066</v>
      </c>
      <c r="EY7" s="533">
        <v>42.788702807154245</v>
      </c>
      <c r="EZ7" s="533">
        <v>44.56654688047216</v>
      </c>
      <c r="FA7" s="533">
        <v>162.87112967775957</v>
      </c>
      <c r="FB7" s="533">
        <v>26025.467858166314</v>
      </c>
      <c r="FC7" s="533">
        <v>15823.657565529511</v>
      </c>
      <c r="FD7" s="533">
        <v>115915.27464018858</v>
      </c>
      <c r="FE7" s="533">
        <v>68672.97338221954</v>
      </c>
      <c r="FF7" s="533">
        <v>104863.63153178955</v>
      </c>
      <c r="FG7" s="533">
        <v>9370.724498062596</v>
      </c>
      <c r="FH7" s="533">
        <v>28674.986382820596</v>
      </c>
      <c r="FI7" s="533">
        <v>25917.521555459654</v>
      </c>
      <c r="FJ7" s="533">
        <v>29762.344010068366</v>
      </c>
      <c r="FK7" s="533">
        <v>18509.38283268146</v>
      </c>
      <c r="FL7" s="533">
        <v>8892.488666819561</v>
      </c>
      <c r="FM7" s="533">
        <v>19450.925387150233</v>
      </c>
      <c r="FN7" s="533">
        <v>203.13308990676026</v>
      </c>
      <c r="FO7" s="533">
        <v>114.88181113408042</v>
      </c>
      <c r="FP7" s="533">
        <v>388.243190193396</v>
      </c>
      <c r="FQ7" s="533">
        <v>1687.8708849806058</v>
      </c>
      <c r="FR7" s="533">
        <v>2023.8393774454332</v>
      </c>
      <c r="FS7" s="533">
        <v>1276.222707074094</v>
      </c>
      <c r="FT7" s="533">
        <v>9027.21478872299</v>
      </c>
      <c r="FU7" s="533">
        <v>2146.0318241203</v>
      </c>
      <c r="FV7" s="533">
        <v>1491.79243157311</v>
      </c>
      <c r="FW7" s="533">
        <v>292.55263822041263</v>
      </c>
      <c r="FX7" s="533">
        <v>230.83327601971305</v>
      </c>
      <c r="FY7" s="533">
        <v>478.6984892931378</v>
      </c>
      <c r="FZ7" s="533">
        <v>71.44956656693174</v>
      </c>
      <c r="GA7" s="533">
        <v>154.04027161983117</v>
      </c>
      <c r="GB7" s="533">
        <v>802.6598414857127</v>
      </c>
      <c r="GC7" s="533">
        <v>221.43721154692832</v>
      </c>
      <c r="GD7" s="533">
        <v>305.9717167203522</v>
      </c>
      <c r="GE7" s="533">
        <v>357.91523726250637</v>
      </c>
      <c r="GF7" s="533">
        <v>3.8595775673216126</v>
      </c>
      <c r="GG7" s="533">
        <v>231.3136347053039</v>
      </c>
      <c r="GH7" s="533">
        <v>281.8786331119797</v>
      </c>
      <c r="GI7" s="533">
        <v>76.02332274727765</v>
      </c>
      <c r="GJ7" s="533">
        <v>4.764207239773535</v>
      </c>
      <c r="GK7" s="533">
        <v>55.07571163225862</v>
      </c>
      <c r="GL7" s="533">
        <v>57.87001877740225</v>
      </c>
      <c r="GM7" s="533">
        <v>295.45</v>
      </c>
      <c r="GN7" s="533">
        <v>0.06904609996039629</v>
      </c>
      <c r="GO7" s="533">
        <v>10.742765468592172</v>
      </c>
      <c r="GP7" s="533">
        <v>4955.50883553184</v>
      </c>
      <c r="GQ7" s="533">
        <v>413.84069677842257</v>
      </c>
      <c r="GR7" s="533">
        <v>2450.232177077244</v>
      </c>
      <c r="GS7" s="533">
        <v>221.72168007843854</v>
      </c>
      <c r="GT7" s="533">
        <v>168.04461492445654</v>
      </c>
      <c r="GU7" s="533">
        <v>234.68978243225325</v>
      </c>
      <c r="GV7" s="533">
        <v>49.63899317483824</v>
      </c>
      <c r="GW7" s="533">
        <v>0.0199272390079689</v>
      </c>
      <c r="GX7" s="533">
        <v>13.01145745240658</v>
      </c>
      <c r="GY7" s="533">
        <v>17.633819071059605</v>
      </c>
      <c r="GZ7" s="533">
        <v>34.27702103161608</v>
      </c>
      <c r="HA7" s="533">
        <v>14.293970705352912</v>
      </c>
      <c r="HB7" s="533">
        <v>925.277825076451</v>
      </c>
      <c r="HC7" s="533">
        <v>157.9556408964948</v>
      </c>
      <c r="HD7" s="533">
        <v>148.5538183119406</v>
      </c>
      <c r="HE7" s="533">
        <v>0.0059322816343181815</v>
      </c>
      <c r="HF7" s="533">
        <v>105.4749454827434</v>
      </c>
    </row>
    <row r="8" spans="1:214" ht="24.75" customHeight="1">
      <c r="A8" s="112" t="s">
        <v>264</v>
      </c>
      <c r="B8" s="541">
        <v>0</v>
      </c>
      <c r="C8" s="542">
        <v>10.4</v>
      </c>
      <c r="D8" s="530">
        <v>0</v>
      </c>
      <c r="E8" s="546">
        <v>0</v>
      </c>
      <c r="F8" s="549">
        <v>0</v>
      </c>
      <c r="G8" s="546">
        <v>0</v>
      </c>
      <c r="H8" s="540">
        <v>0</v>
      </c>
      <c r="I8" s="540">
        <v>1.2</v>
      </c>
      <c r="J8" s="549">
        <v>0</v>
      </c>
      <c r="K8" s="546">
        <v>0</v>
      </c>
      <c r="L8" s="549">
        <v>0</v>
      </c>
      <c r="M8" s="549">
        <v>0</v>
      </c>
      <c r="N8" s="548">
        <v>0</v>
      </c>
      <c r="O8" s="549">
        <v>0</v>
      </c>
      <c r="P8" s="549">
        <v>0</v>
      </c>
      <c r="Q8" s="540">
        <v>0</v>
      </c>
      <c r="R8" s="549">
        <v>0</v>
      </c>
      <c r="S8" s="546">
        <v>0</v>
      </c>
      <c r="T8" s="549">
        <v>0</v>
      </c>
      <c r="U8" s="334">
        <v>0</v>
      </c>
      <c r="V8" s="549">
        <v>0</v>
      </c>
      <c r="W8" s="549">
        <v>0</v>
      </c>
      <c r="X8" s="549">
        <v>3.2</v>
      </c>
      <c r="Y8" s="549">
        <v>0</v>
      </c>
      <c r="Z8" s="549">
        <v>0</v>
      </c>
      <c r="AA8" s="549">
        <v>0</v>
      </c>
      <c r="AB8" s="549">
        <v>0</v>
      </c>
      <c r="AC8" s="549">
        <v>0</v>
      </c>
      <c r="AD8" s="549">
        <v>0</v>
      </c>
      <c r="AE8" s="549">
        <v>0</v>
      </c>
      <c r="AF8" s="549">
        <v>0</v>
      </c>
      <c r="AG8" s="549">
        <v>0</v>
      </c>
      <c r="AH8" s="549">
        <v>0</v>
      </c>
      <c r="AI8" s="549">
        <v>0</v>
      </c>
      <c r="AJ8" s="549">
        <v>242.5</v>
      </c>
      <c r="AK8" s="549">
        <v>0</v>
      </c>
      <c r="AL8" s="549">
        <v>0</v>
      </c>
      <c r="AM8" s="549">
        <v>0</v>
      </c>
      <c r="AN8" s="549">
        <v>0</v>
      </c>
      <c r="AO8" s="549">
        <v>0</v>
      </c>
      <c r="AP8" s="549">
        <v>0</v>
      </c>
      <c r="AQ8" s="549">
        <v>0</v>
      </c>
      <c r="AR8" s="549">
        <v>0</v>
      </c>
      <c r="AS8" s="549">
        <v>0</v>
      </c>
      <c r="AT8" s="549">
        <v>0</v>
      </c>
      <c r="AU8" s="549">
        <v>0</v>
      </c>
      <c r="AV8" s="549">
        <v>0</v>
      </c>
      <c r="AW8" s="549">
        <v>0</v>
      </c>
      <c r="AX8" s="549">
        <v>0</v>
      </c>
      <c r="AY8" s="549">
        <v>0</v>
      </c>
      <c r="AZ8" s="549">
        <v>0</v>
      </c>
      <c r="BA8" s="549"/>
      <c r="BB8" s="549"/>
      <c r="BC8" s="549"/>
      <c r="BD8" s="549"/>
      <c r="BE8" s="549"/>
      <c r="BF8" s="549"/>
      <c r="BG8" s="549"/>
      <c r="BH8" s="549"/>
      <c r="BI8" s="549"/>
      <c r="BJ8" s="549">
        <v>169.32</v>
      </c>
      <c r="BK8" s="549">
        <v>184</v>
      </c>
      <c r="BL8" s="549">
        <v>419.3</v>
      </c>
      <c r="BM8" s="549">
        <v>15.1</v>
      </c>
      <c r="BN8" s="549">
        <v>0</v>
      </c>
      <c r="BO8" s="549">
        <v>78.15</v>
      </c>
      <c r="BP8" s="549">
        <v>53.8</v>
      </c>
      <c r="BQ8" s="549">
        <v>18.12</v>
      </c>
      <c r="BR8" s="549">
        <v>27.04</v>
      </c>
      <c r="BS8" s="549"/>
      <c r="BT8" s="549"/>
      <c r="BU8" s="549"/>
      <c r="BV8" s="549">
        <v>0</v>
      </c>
      <c r="BW8" s="549">
        <v>0.38</v>
      </c>
      <c r="BX8" s="549">
        <v>24.23</v>
      </c>
      <c r="BY8" s="549">
        <v>0</v>
      </c>
      <c r="BZ8" s="549">
        <v>23.16</v>
      </c>
      <c r="CA8" s="549">
        <v>0</v>
      </c>
      <c r="CB8" s="549">
        <v>16.19</v>
      </c>
      <c r="CC8" s="549"/>
      <c r="CD8" s="549"/>
      <c r="CE8" s="549"/>
      <c r="CF8" s="549">
        <v>4.82</v>
      </c>
      <c r="CG8" s="549">
        <v>4.55</v>
      </c>
      <c r="CH8" s="549">
        <v>181.66</v>
      </c>
      <c r="CI8" s="549">
        <v>75.77</v>
      </c>
      <c r="CJ8" s="549">
        <v>36.27</v>
      </c>
      <c r="CK8" s="549">
        <v>86.4</v>
      </c>
      <c r="CL8" s="549">
        <v>56.8</v>
      </c>
      <c r="CM8" s="549">
        <v>1576.32</v>
      </c>
      <c r="CN8" s="549">
        <v>104.21</v>
      </c>
      <c r="CO8" s="549">
        <v>155.57</v>
      </c>
      <c r="CP8" s="549">
        <v>14.4</v>
      </c>
      <c r="CQ8" s="549">
        <v>0</v>
      </c>
      <c r="CR8" s="549">
        <v>29.69</v>
      </c>
      <c r="CS8" s="549">
        <v>0</v>
      </c>
      <c r="CT8" s="549">
        <v>142.14</v>
      </c>
      <c r="CU8" s="549">
        <v>170.97</v>
      </c>
      <c r="CV8" s="549">
        <v>0</v>
      </c>
      <c r="CW8" s="549">
        <v>0</v>
      </c>
      <c r="CX8" s="549">
        <v>652.56</v>
      </c>
      <c r="CY8" s="549">
        <v>4199.1</v>
      </c>
      <c r="CZ8" s="549">
        <v>0</v>
      </c>
      <c r="DA8" s="549">
        <v>1151.41</v>
      </c>
      <c r="DB8" s="549">
        <v>4885.99</v>
      </c>
      <c r="DC8" s="549">
        <v>14.67</v>
      </c>
      <c r="DD8" s="549">
        <v>0.08</v>
      </c>
      <c r="DE8" s="549">
        <v>41.43</v>
      </c>
      <c r="DF8" s="549">
        <v>0</v>
      </c>
      <c r="DG8" s="549">
        <v>15.245509999999998</v>
      </c>
      <c r="DH8" s="549">
        <v>930.0818763617517</v>
      </c>
      <c r="DI8" s="549">
        <v>2090.9635328580334</v>
      </c>
      <c r="DJ8" s="549">
        <v>2643.694400110853</v>
      </c>
      <c r="DK8" s="549">
        <v>81.16874111890868</v>
      </c>
      <c r="DL8" s="549">
        <v>7.375401568009122</v>
      </c>
      <c r="DM8" s="549">
        <v>475.9290365050442</v>
      </c>
      <c r="DN8" s="549">
        <v>2067.675774554454</v>
      </c>
      <c r="DO8" s="549">
        <v>5673.788875126583</v>
      </c>
      <c r="DP8" s="549">
        <v>1644.9598097007085</v>
      </c>
      <c r="DQ8" s="549">
        <v>3207.0609883722746</v>
      </c>
      <c r="DR8" s="549">
        <v>4031.3533034193383</v>
      </c>
      <c r="DS8" s="549">
        <v>12749.414781045392</v>
      </c>
      <c r="DT8" s="549">
        <v>6446.387970575955</v>
      </c>
      <c r="DU8" s="549">
        <v>1427.0445572919216</v>
      </c>
      <c r="DV8" s="549">
        <v>510.12443021784503</v>
      </c>
      <c r="DW8" s="549">
        <v>1627.5863414064431</v>
      </c>
      <c r="DX8" s="549">
        <v>104.23198041497733</v>
      </c>
      <c r="DY8" s="549">
        <v>620.7235017782014</v>
      </c>
      <c r="DZ8" s="549">
        <v>1794.4333640617454</v>
      </c>
      <c r="EA8" s="549">
        <v>2877.072955594299</v>
      </c>
      <c r="EB8" s="549">
        <v>4194.646534059583</v>
      </c>
      <c r="EC8" s="549">
        <v>2918.6436535470257</v>
      </c>
      <c r="ED8" s="549">
        <v>6237.013899501924</v>
      </c>
      <c r="EE8" s="549">
        <v>1832.821711465882</v>
      </c>
      <c r="EF8" s="549">
        <v>4528.3647448708925</v>
      </c>
      <c r="EG8" s="549">
        <v>627.0673840764802</v>
      </c>
      <c r="EH8" s="549">
        <v>3530.040401543832</v>
      </c>
      <c r="EI8" s="549">
        <v>2683.141321738448</v>
      </c>
      <c r="EJ8" s="549">
        <v>296.9189999724047</v>
      </c>
      <c r="EK8" s="549">
        <v>695.0382655669468</v>
      </c>
      <c r="EL8" s="549">
        <v>2011.4170867729677</v>
      </c>
      <c r="EM8" s="549">
        <v>1444.6103557298595</v>
      </c>
      <c r="EN8" s="549">
        <v>473.5937077752333</v>
      </c>
      <c r="EO8" s="549">
        <v>227.2540155074525</v>
      </c>
      <c r="EP8" s="549">
        <v>8285.783113173677</v>
      </c>
      <c r="EQ8" s="549">
        <v>7108.202009746326</v>
      </c>
      <c r="ER8" s="549">
        <v>6981.985322213301</v>
      </c>
      <c r="ES8" s="549">
        <v>14665.23975489477</v>
      </c>
      <c r="ET8" s="549">
        <v>6854.240210410954</v>
      </c>
      <c r="EU8" s="549">
        <v>7922.733172668399</v>
      </c>
      <c r="EV8" s="549">
        <v>11792.126887024238</v>
      </c>
      <c r="EW8" s="549">
        <v>5513.6412787156505</v>
      </c>
      <c r="EX8" s="549">
        <v>16705.813398237744</v>
      </c>
      <c r="EY8" s="549">
        <v>11886.700982165748</v>
      </c>
      <c r="EZ8" s="549">
        <v>18542.46466148516</v>
      </c>
      <c r="FA8" s="549">
        <v>13533.857450057572</v>
      </c>
      <c r="FB8" s="549">
        <v>9846.151098027836</v>
      </c>
      <c r="FC8" s="549">
        <v>9569.966222689662</v>
      </c>
      <c r="FD8" s="549">
        <v>13599.065613850844</v>
      </c>
      <c r="FE8" s="549">
        <v>2853.7000416836872</v>
      </c>
      <c r="FF8" s="549">
        <v>963.8811009399999</v>
      </c>
      <c r="FG8" s="549">
        <v>127.44195391184202</v>
      </c>
      <c r="FH8" s="549">
        <v>395.4901440604638</v>
      </c>
      <c r="FI8" s="549">
        <v>1626.2285581184972</v>
      </c>
      <c r="FJ8" s="549">
        <v>3963.172667787633</v>
      </c>
      <c r="FK8" s="549">
        <v>2397.384944139034</v>
      </c>
      <c r="FL8" s="549">
        <v>3901.663687171867</v>
      </c>
      <c r="FM8" s="549">
        <v>6459.799309323625</v>
      </c>
      <c r="FN8" s="549">
        <v>6656.729551984424</v>
      </c>
      <c r="FO8" s="549">
        <v>6304.167360103594</v>
      </c>
      <c r="FP8" s="549">
        <v>6103.9310392346</v>
      </c>
      <c r="FQ8" s="549">
        <v>1426.698886451032</v>
      </c>
      <c r="FR8" s="549">
        <v>240.13052994397432</v>
      </c>
      <c r="FS8" s="549">
        <v>7887.037919613496</v>
      </c>
      <c r="FT8" s="549">
        <v>216.31318668738197</v>
      </c>
      <c r="FU8" s="549">
        <v>17828.6701590711</v>
      </c>
      <c r="FV8" s="549">
        <v>13122.779952310611</v>
      </c>
      <c r="FW8" s="549">
        <v>2993.359559303204</v>
      </c>
      <c r="FX8" s="549">
        <v>1970.2521900477964</v>
      </c>
      <c r="FY8" s="549">
        <v>3284.5200770784686</v>
      </c>
      <c r="FZ8" s="549">
        <v>6038.614734291456</v>
      </c>
      <c r="GA8" s="549">
        <v>503.5841352370956</v>
      </c>
      <c r="GB8" s="549">
        <v>1334.2290890414802</v>
      </c>
      <c r="GC8" s="549">
        <v>1094.9136025317287</v>
      </c>
      <c r="GD8" s="549">
        <v>11786.260869472293</v>
      </c>
      <c r="GE8" s="549">
        <v>14097.940836039563</v>
      </c>
      <c r="GF8" s="549">
        <v>672.587975993865</v>
      </c>
      <c r="GG8" s="549">
        <v>70.36312452105257</v>
      </c>
      <c r="GH8" s="549">
        <v>1166.5812733311227</v>
      </c>
      <c r="GI8" s="549">
        <v>2436.7473317861472</v>
      </c>
      <c r="GJ8" s="549">
        <v>24346.96100854166</v>
      </c>
      <c r="GK8" s="549">
        <v>17241.022382380354</v>
      </c>
      <c r="GL8" s="549">
        <v>3491.645787915665</v>
      </c>
      <c r="GM8" s="549">
        <v>1030.4238164902272</v>
      </c>
      <c r="GN8" s="549">
        <v>869.4078609180829</v>
      </c>
      <c r="GO8" s="549">
        <v>166.25591675362097</v>
      </c>
      <c r="GP8" s="549">
        <v>5701.058349491151</v>
      </c>
      <c r="GQ8" s="549">
        <v>16515.131613010013</v>
      </c>
      <c r="GR8" s="549">
        <v>136.34995814365422</v>
      </c>
      <c r="GS8" s="549">
        <v>1273.3206475359461</v>
      </c>
      <c r="GT8" s="549">
        <v>3434.4018465648637</v>
      </c>
      <c r="GU8" s="549">
        <v>3627.5355533297966</v>
      </c>
      <c r="GV8" s="549">
        <v>17462.509490729277</v>
      </c>
      <c r="GW8" s="549">
        <v>11716.670402296384</v>
      </c>
      <c r="GX8" s="549">
        <v>2239.195555228357</v>
      </c>
      <c r="GY8" s="549">
        <v>2665.611799761848</v>
      </c>
      <c r="GZ8" s="549">
        <v>1522.3575895657357</v>
      </c>
      <c r="HA8" s="549">
        <v>520.1090260525559</v>
      </c>
      <c r="HB8" s="549">
        <v>11957.710699332747</v>
      </c>
      <c r="HC8" s="549">
        <v>117.26097520407627</v>
      </c>
      <c r="HD8" s="549">
        <v>63.756235613774315</v>
      </c>
      <c r="HE8" s="549">
        <v>0.8215184969754226</v>
      </c>
      <c r="HF8" s="549">
        <v>645.3948335975961</v>
      </c>
    </row>
    <row r="9" spans="1:214" ht="24.75" customHeight="1">
      <c r="A9" s="84" t="s">
        <v>265</v>
      </c>
      <c r="B9" s="529">
        <v>1.2</v>
      </c>
      <c r="C9" s="529">
        <v>0</v>
      </c>
      <c r="D9" s="530">
        <v>0</v>
      </c>
      <c r="E9" s="531">
        <v>2.6</v>
      </c>
      <c r="F9" s="532">
        <v>35.7</v>
      </c>
      <c r="G9" s="531">
        <v>0</v>
      </c>
      <c r="H9" s="535">
        <v>30</v>
      </c>
      <c r="I9" s="535">
        <v>9.7</v>
      </c>
      <c r="J9" s="532">
        <v>0</v>
      </c>
      <c r="K9" s="531">
        <v>0</v>
      </c>
      <c r="L9" s="532">
        <v>0</v>
      </c>
      <c r="M9" s="533">
        <v>0</v>
      </c>
      <c r="N9" s="12">
        <v>48.57</v>
      </c>
      <c r="O9" s="532">
        <v>0</v>
      </c>
      <c r="P9" s="532">
        <v>114.01</v>
      </c>
      <c r="Q9" s="612">
        <v>0</v>
      </c>
      <c r="R9" s="543">
        <v>0</v>
      </c>
      <c r="S9" s="543"/>
      <c r="T9" s="543">
        <v>1.3</v>
      </c>
      <c r="U9" s="334">
        <v>0</v>
      </c>
      <c r="V9" s="532">
        <v>0</v>
      </c>
      <c r="W9" s="532">
        <v>0</v>
      </c>
      <c r="X9" s="532">
        <v>0</v>
      </c>
      <c r="Y9" s="532">
        <v>0</v>
      </c>
      <c r="Z9" s="532">
        <v>0</v>
      </c>
      <c r="AA9" s="532">
        <v>0</v>
      </c>
      <c r="AB9" s="532">
        <v>0</v>
      </c>
      <c r="AC9" s="532">
        <v>0</v>
      </c>
      <c r="AD9" s="532">
        <v>0</v>
      </c>
      <c r="AE9" s="532">
        <v>0</v>
      </c>
      <c r="AF9" s="532">
        <v>7</v>
      </c>
      <c r="AG9" s="532">
        <v>0</v>
      </c>
      <c r="AH9" s="532">
        <v>0</v>
      </c>
      <c r="AI9" s="532">
        <v>0</v>
      </c>
      <c r="AJ9" s="532">
        <v>0</v>
      </c>
      <c r="AK9" s="532">
        <v>0</v>
      </c>
      <c r="AL9" s="532">
        <v>0</v>
      </c>
      <c r="AM9" s="532">
        <v>0</v>
      </c>
      <c r="AN9" s="532">
        <v>0</v>
      </c>
      <c r="AO9" s="532">
        <v>0</v>
      </c>
      <c r="AP9" s="532">
        <v>0</v>
      </c>
      <c r="AQ9" s="532">
        <v>0</v>
      </c>
      <c r="AR9" s="532">
        <v>0.14</v>
      </c>
      <c r="AS9" s="532">
        <v>0</v>
      </c>
      <c r="AT9" s="532">
        <v>0</v>
      </c>
      <c r="AU9" s="532">
        <v>0</v>
      </c>
      <c r="AV9" s="532">
        <v>0</v>
      </c>
      <c r="AW9" s="532">
        <v>0</v>
      </c>
      <c r="AX9" s="532">
        <v>0</v>
      </c>
      <c r="AY9" s="532">
        <v>0</v>
      </c>
      <c r="AZ9" s="532">
        <v>102.14</v>
      </c>
      <c r="BA9" s="532">
        <v>0</v>
      </c>
      <c r="BB9" s="532">
        <v>0</v>
      </c>
      <c r="BC9" s="532">
        <v>0</v>
      </c>
      <c r="BD9" s="532">
        <v>0</v>
      </c>
      <c r="BE9" s="532">
        <v>0</v>
      </c>
      <c r="BF9" s="532">
        <v>0</v>
      </c>
      <c r="BG9" s="532">
        <v>0</v>
      </c>
      <c r="BH9" s="532">
        <v>0</v>
      </c>
      <c r="BI9" s="532">
        <v>0</v>
      </c>
      <c r="BJ9" s="532">
        <v>0</v>
      </c>
      <c r="BK9" s="532">
        <v>37.7</v>
      </c>
      <c r="BL9" s="532">
        <v>0</v>
      </c>
      <c r="BM9" s="532">
        <v>0</v>
      </c>
      <c r="BN9" s="532">
        <v>8.89</v>
      </c>
      <c r="BO9" s="532">
        <v>0</v>
      </c>
      <c r="BP9" s="532">
        <v>0</v>
      </c>
      <c r="BQ9" s="532">
        <v>10.5</v>
      </c>
      <c r="BR9" s="532">
        <v>61.8</v>
      </c>
      <c r="BS9" s="532">
        <v>0</v>
      </c>
      <c r="BT9" s="532">
        <v>0</v>
      </c>
      <c r="BU9" s="532">
        <v>0</v>
      </c>
      <c r="BV9" s="532">
        <v>0</v>
      </c>
      <c r="BW9" s="532">
        <v>0</v>
      </c>
      <c r="BX9" s="532">
        <v>0</v>
      </c>
      <c r="BY9" s="532">
        <v>0</v>
      </c>
      <c r="BZ9" s="532">
        <v>0</v>
      </c>
      <c r="CA9" s="532">
        <v>0</v>
      </c>
      <c r="CB9" s="532">
        <v>0</v>
      </c>
      <c r="CC9" s="532">
        <v>15.31</v>
      </c>
      <c r="CD9" s="532">
        <v>0</v>
      </c>
      <c r="CE9" s="532">
        <v>0</v>
      </c>
      <c r="CF9" s="532">
        <v>0</v>
      </c>
      <c r="CG9" s="532">
        <v>0</v>
      </c>
      <c r="CH9" s="532">
        <v>0</v>
      </c>
      <c r="CI9" s="532">
        <v>0</v>
      </c>
      <c r="CJ9" s="532">
        <v>0</v>
      </c>
      <c r="CK9" s="532">
        <v>0</v>
      </c>
      <c r="CL9" s="532">
        <v>0</v>
      </c>
      <c r="CM9" s="532">
        <v>0</v>
      </c>
      <c r="CN9" s="532">
        <v>121.18</v>
      </c>
      <c r="CO9" s="532">
        <v>10.53</v>
      </c>
      <c r="CP9" s="532">
        <v>0</v>
      </c>
      <c r="CQ9" s="532">
        <v>0</v>
      </c>
      <c r="CR9" s="532">
        <v>145.58</v>
      </c>
      <c r="CS9" s="532">
        <v>0</v>
      </c>
      <c r="CT9" s="532">
        <v>0</v>
      </c>
      <c r="CU9" s="532">
        <v>0</v>
      </c>
      <c r="CV9" s="532">
        <v>0</v>
      </c>
      <c r="CW9" s="532">
        <v>0</v>
      </c>
      <c r="CX9" s="532">
        <v>0</v>
      </c>
      <c r="CY9" s="532">
        <v>0</v>
      </c>
      <c r="CZ9" s="532">
        <v>28.67</v>
      </c>
      <c r="DA9" s="532">
        <v>48.18</v>
      </c>
      <c r="DB9" s="532">
        <v>420.33</v>
      </c>
      <c r="DC9" s="532">
        <v>0</v>
      </c>
      <c r="DD9" s="532">
        <v>0</v>
      </c>
      <c r="DE9" s="532">
        <v>0</v>
      </c>
      <c r="DF9" s="532">
        <v>0</v>
      </c>
      <c r="DG9" s="532">
        <v>0</v>
      </c>
      <c r="DH9" s="532">
        <v>12.31357</v>
      </c>
      <c r="DI9" s="532">
        <v>0</v>
      </c>
      <c r="DJ9" s="532">
        <v>0</v>
      </c>
      <c r="DK9" s="532">
        <v>0</v>
      </c>
      <c r="DL9" s="532">
        <v>0</v>
      </c>
      <c r="DM9" s="532">
        <v>0</v>
      </c>
      <c r="DN9" s="532">
        <v>1.8101049106637805</v>
      </c>
      <c r="DO9" s="532">
        <v>183.5946291359291</v>
      </c>
      <c r="DP9" s="532">
        <v>0.60282</v>
      </c>
      <c r="DQ9" s="532">
        <v>19.9065</v>
      </c>
      <c r="DR9" s="532">
        <v>3.0442636474838562</v>
      </c>
      <c r="DS9" s="532">
        <v>38.80174</v>
      </c>
      <c r="DT9" s="532">
        <v>0</v>
      </c>
      <c r="DU9" s="532">
        <v>0</v>
      </c>
      <c r="DV9" s="532">
        <v>0</v>
      </c>
      <c r="DW9" s="532">
        <v>0</v>
      </c>
      <c r="DX9" s="532">
        <v>0</v>
      </c>
      <c r="DY9" s="532">
        <v>13.979507763139672</v>
      </c>
      <c r="DZ9" s="532">
        <v>0</v>
      </c>
      <c r="EA9" s="532">
        <v>47.43798</v>
      </c>
      <c r="EB9" s="532">
        <v>121.65003339819464</v>
      </c>
      <c r="EC9" s="532">
        <v>211.6580218437904</v>
      </c>
      <c r="ED9" s="532">
        <v>60.07483858304618</v>
      </c>
      <c r="EE9" s="532">
        <v>114.08954763999319</v>
      </c>
      <c r="EF9" s="532">
        <v>9.526983015047058</v>
      </c>
      <c r="EG9" s="532">
        <v>8.98197773724214</v>
      </c>
      <c r="EH9" s="532">
        <v>10.548905508141349</v>
      </c>
      <c r="EI9" s="532">
        <v>10.554731041271129</v>
      </c>
      <c r="EJ9" s="532">
        <v>10.059601393684362</v>
      </c>
      <c r="EK9" s="532">
        <v>36.37675137145707</v>
      </c>
      <c r="EL9" s="532">
        <v>118.06905931557061</v>
      </c>
      <c r="EM9" s="532">
        <v>5.854053045227381</v>
      </c>
      <c r="EN9" s="532">
        <v>0.023053346596692073</v>
      </c>
      <c r="EO9" s="532">
        <v>79.91120030639061</v>
      </c>
      <c r="EP9" s="532">
        <v>605.5277263514606</v>
      </c>
      <c r="EQ9" s="532">
        <v>1.261115770358408</v>
      </c>
      <c r="ER9" s="532">
        <v>0</v>
      </c>
      <c r="ES9" s="532">
        <v>18.738799999999998</v>
      </c>
      <c r="ET9" s="532">
        <v>253.50363344783852</v>
      </c>
      <c r="EU9" s="532">
        <v>213.1363202854599</v>
      </c>
      <c r="EV9" s="532">
        <v>58.46948517627883</v>
      </c>
      <c r="EW9" s="532">
        <v>14.161115340916512</v>
      </c>
      <c r="EX9" s="532">
        <v>0.02076605921019034</v>
      </c>
      <c r="EY9" s="532">
        <v>3.0345967741344584</v>
      </c>
      <c r="EZ9" s="532">
        <v>0</v>
      </c>
      <c r="FA9" s="532">
        <v>9.117732347458649</v>
      </c>
      <c r="FB9" s="532">
        <v>121.21160182784115</v>
      </c>
      <c r="FC9" s="532">
        <v>122.300415667699</v>
      </c>
      <c r="FD9" s="532">
        <v>6.755961984472403</v>
      </c>
      <c r="FE9" s="532">
        <v>0.04584981810106794</v>
      </c>
      <c r="FF9" s="532">
        <v>0</v>
      </c>
      <c r="FG9" s="532">
        <v>31.95636117859534</v>
      </c>
      <c r="FH9" s="532">
        <v>27.53117774902726</v>
      </c>
      <c r="FI9" s="532">
        <v>20.789381544173864</v>
      </c>
      <c r="FJ9" s="532">
        <v>17.32625250884474</v>
      </c>
      <c r="FK9" s="532">
        <v>11</v>
      </c>
      <c r="FL9" s="532">
        <v>146.2761963114267</v>
      </c>
      <c r="FM9" s="532">
        <v>0</v>
      </c>
      <c r="FN9" s="532">
        <v>530.4109212556967</v>
      </c>
      <c r="FO9" s="532">
        <v>20.102724597729825</v>
      </c>
      <c r="FP9" s="532">
        <v>0</v>
      </c>
      <c r="FQ9" s="532">
        <v>0.02061137459318299</v>
      </c>
      <c r="FR9" s="532">
        <v>5.545100616349989</v>
      </c>
      <c r="FS9" s="532">
        <v>100.98987735074294</v>
      </c>
      <c r="FT9" s="532">
        <v>54.22130479253131</v>
      </c>
      <c r="FU9" s="532">
        <v>0</v>
      </c>
      <c r="FV9" s="532">
        <v>0</v>
      </c>
      <c r="FW9" s="532">
        <v>65.60117241823924</v>
      </c>
      <c r="FX9" s="532">
        <v>12.738407765444745</v>
      </c>
      <c r="FY9" s="532">
        <v>111.1</v>
      </c>
      <c r="FZ9" s="532">
        <v>136.8195464027487</v>
      </c>
      <c r="GA9" s="532">
        <v>110.40462807267366</v>
      </c>
      <c r="GB9" s="532">
        <v>0.06887103073743038</v>
      </c>
      <c r="GC9" s="532">
        <v>1399.5950180144198</v>
      </c>
      <c r="GD9" s="532">
        <v>2.4759472163203062</v>
      </c>
      <c r="GE9" s="532">
        <v>0.18140441408142746</v>
      </c>
      <c r="GF9" s="532">
        <v>51.09150843755753</v>
      </c>
      <c r="GG9" s="532">
        <v>43.87963522870462</v>
      </c>
      <c r="GH9" s="532">
        <v>10.50009680726633</v>
      </c>
      <c r="GI9" s="532">
        <v>0.023607184394639925</v>
      </c>
      <c r="GJ9" s="532">
        <v>0.18403849303512249</v>
      </c>
      <c r="GK9" s="532">
        <v>281.8889734913686</v>
      </c>
      <c r="GL9" s="532">
        <v>8.300207605648424</v>
      </c>
      <c r="GM9" s="532">
        <v>116.76543738158789</v>
      </c>
      <c r="GN9" s="532">
        <v>49.9936846150215</v>
      </c>
      <c r="GO9" s="532">
        <v>53.69910003489554</v>
      </c>
      <c r="GP9" s="532">
        <v>176.55682794267258</v>
      </c>
      <c r="GQ9" s="532">
        <v>164.8013416253896</v>
      </c>
      <c r="GR9" s="532">
        <v>196.6873880346082</v>
      </c>
      <c r="GS9" s="532">
        <v>13.755537592753068</v>
      </c>
      <c r="GT9" s="532">
        <v>37.74987</v>
      </c>
      <c r="GU9" s="532">
        <v>19.912463784571987</v>
      </c>
      <c r="GV9" s="532">
        <v>43.88171299045509</v>
      </c>
      <c r="GW9" s="532">
        <v>28.53202746803772</v>
      </c>
      <c r="GX9" s="532">
        <v>0</v>
      </c>
      <c r="GY9" s="532">
        <v>691.7068678030453</v>
      </c>
      <c r="GZ9" s="532">
        <v>610.1987543544535</v>
      </c>
      <c r="HA9" s="532">
        <v>4.783492500347631</v>
      </c>
      <c r="HB9" s="532">
        <v>381.53544860705335</v>
      </c>
      <c r="HC9" s="532">
        <v>89.70941192925848</v>
      </c>
      <c r="HD9" s="532">
        <v>108.26574593019407</v>
      </c>
      <c r="HE9" s="532">
        <v>0.0019501371596468953</v>
      </c>
      <c r="HF9" s="532">
        <v>0</v>
      </c>
    </row>
    <row r="10" spans="1:214" ht="24.75" customHeight="1">
      <c r="A10" s="84" t="s">
        <v>266</v>
      </c>
      <c r="B10" s="538">
        <v>0</v>
      </c>
      <c r="C10" s="538">
        <v>0</v>
      </c>
      <c r="D10" s="530">
        <v>10.5</v>
      </c>
      <c r="E10" s="546">
        <v>0</v>
      </c>
      <c r="F10" s="549">
        <v>6</v>
      </c>
      <c r="G10" s="546">
        <v>0</v>
      </c>
      <c r="H10" s="540">
        <v>1.2</v>
      </c>
      <c r="I10" s="540">
        <v>0</v>
      </c>
      <c r="J10" s="549">
        <v>0</v>
      </c>
      <c r="K10" s="546">
        <v>0</v>
      </c>
      <c r="L10" s="549">
        <v>0</v>
      </c>
      <c r="M10" s="549">
        <v>0</v>
      </c>
      <c r="N10" s="548">
        <v>0</v>
      </c>
      <c r="O10" s="549">
        <v>0</v>
      </c>
      <c r="P10" s="550">
        <v>3.74</v>
      </c>
      <c r="Q10" s="611">
        <v>16.3</v>
      </c>
      <c r="R10" s="550">
        <v>0</v>
      </c>
      <c r="S10" s="550">
        <v>0</v>
      </c>
      <c r="T10" s="550">
        <v>0</v>
      </c>
      <c r="U10" s="334">
        <v>0</v>
      </c>
      <c r="V10" s="549">
        <v>0</v>
      </c>
      <c r="W10" s="549">
        <v>2.9</v>
      </c>
      <c r="X10" s="549">
        <v>0</v>
      </c>
      <c r="Y10" s="549">
        <v>0</v>
      </c>
      <c r="Z10" s="549">
        <v>1</v>
      </c>
      <c r="AA10" s="549">
        <v>0</v>
      </c>
      <c r="AB10" s="549">
        <v>0</v>
      </c>
      <c r="AC10" s="549">
        <v>0</v>
      </c>
      <c r="AD10" s="549">
        <v>0</v>
      </c>
      <c r="AE10" s="549">
        <v>0</v>
      </c>
      <c r="AF10" s="549">
        <v>0</v>
      </c>
      <c r="AG10" s="549">
        <v>0</v>
      </c>
      <c r="AH10" s="549">
        <v>0</v>
      </c>
      <c r="AI10" s="549">
        <v>0</v>
      </c>
      <c r="AJ10" s="549">
        <v>0</v>
      </c>
      <c r="AK10" s="549">
        <v>0</v>
      </c>
      <c r="AL10" s="549">
        <v>0</v>
      </c>
      <c r="AM10" s="549">
        <v>0</v>
      </c>
      <c r="AN10" s="549">
        <v>0</v>
      </c>
      <c r="AO10" s="549">
        <v>0</v>
      </c>
      <c r="AP10" s="549">
        <v>0</v>
      </c>
      <c r="AQ10" s="549">
        <v>21.8</v>
      </c>
      <c r="AR10" s="549">
        <v>0</v>
      </c>
      <c r="AS10" s="549">
        <v>0</v>
      </c>
      <c r="AT10" s="549">
        <v>0</v>
      </c>
      <c r="AU10" s="549">
        <v>0</v>
      </c>
      <c r="AV10" s="549">
        <v>0</v>
      </c>
      <c r="AW10" s="549">
        <v>0</v>
      </c>
      <c r="AX10" s="549">
        <v>0</v>
      </c>
      <c r="AY10" s="549">
        <v>0</v>
      </c>
      <c r="AZ10" s="549">
        <v>0</v>
      </c>
      <c r="BA10" s="549">
        <v>0</v>
      </c>
      <c r="BB10" s="549">
        <v>0</v>
      </c>
      <c r="BC10" s="549">
        <v>0</v>
      </c>
      <c r="BD10" s="549">
        <v>0</v>
      </c>
      <c r="BE10" s="549">
        <v>0</v>
      </c>
      <c r="BF10" s="549">
        <v>0</v>
      </c>
      <c r="BG10" s="549">
        <v>0</v>
      </c>
      <c r="BH10" s="549">
        <v>0</v>
      </c>
      <c r="BI10" s="549">
        <v>0</v>
      </c>
      <c r="BJ10" s="549">
        <v>0</v>
      </c>
      <c r="BK10" s="549">
        <v>0</v>
      </c>
      <c r="BL10" s="549">
        <v>0</v>
      </c>
      <c r="BM10" s="549">
        <v>43.63</v>
      </c>
      <c r="BN10" s="549">
        <v>296.7</v>
      </c>
      <c r="BO10" s="549">
        <v>0</v>
      </c>
      <c r="BP10" s="549">
        <v>137.25</v>
      </c>
      <c r="BQ10" s="549">
        <v>0</v>
      </c>
      <c r="BR10" s="549">
        <v>0</v>
      </c>
      <c r="BS10" s="549">
        <v>0</v>
      </c>
      <c r="BT10" s="549">
        <v>0</v>
      </c>
      <c r="BU10" s="549">
        <v>0</v>
      </c>
      <c r="BV10" s="549">
        <v>2292.2</v>
      </c>
      <c r="BW10" s="549">
        <v>0</v>
      </c>
      <c r="BX10" s="549">
        <v>2.52</v>
      </c>
      <c r="BY10" s="549">
        <v>2.52</v>
      </c>
      <c r="BZ10" s="549">
        <v>318.93</v>
      </c>
      <c r="CA10" s="549">
        <v>4.68</v>
      </c>
      <c r="CB10" s="549">
        <v>5.04</v>
      </c>
      <c r="CC10" s="549">
        <v>0</v>
      </c>
      <c r="CD10" s="549">
        <v>5.05</v>
      </c>
      <c r="CE10" s="549">
        <v>0</v>
      </c>
      <c r="CF10" s="549">
        <v>0</v>
      </c>
      <c r="CG10" s="549">
        <v>0</v>
      </c>
      <c r="CH10" s="549">
        <v>38</v>
      </c>
      <c r="CI10" s="549">
        <v>164.33</v>
      </c>
      <c r="CJ10" s="549">
        <v>0</v>
      </c>
      <c r="CK10" s="549">
        <v>0</v>
      </c>
      <c r="CL10" s="549">
        <v>0</v>
      </c>
      <c r="CM10" s="549">
        <v>0</v>
      </c>
      <c r="CN10" s="549">
        <v>0</v>
      </c>
      <c r="CO10" s="549">
        <v>0</v>
      </c>
      <c r="CP10" s="549">
        <v>0</v>
      </c>
      <c r="CQ10" s="549">
        <v>0</v>
      </c>
      <c r="CR10" s="549">
        <v>0</v>
      </c>
      <c r="CS10" s="549">
        <v>0</v>
      </c>
      <c r="CT10" s="549">
        <v>0</v>
      </c>
      <c r="CU10" s="549">
        <v>0</v>
      </c>
      <c r="CV10" s="549">
        <v>126.88</v>
      </c>
      <c r="CW10" s="549">
        <v>99.6</v>
      </c>
      <c r="CX10" s="549">
        <v>0</v>
      </c>
      <c r="CY10" s="549">
        <v>0</v>
      </c>
      <c r="CZ10" s="549">
        <v>0</v>
      </c>
      <c r="DA10" s="549">
        <v>0</v>
      </c>
      <c r="DB10" s="549">
        <v>441.55</v>
      </c>
      <c r="DC10" s="549">
        <v>725.12</v>
      </c>
      <c r="DD10" s="549">
        <v>0</v>
      </c>
      <c r="DE10" s="549">
        <v>1.34</v>
      </c>
      <c r="DF10" s="549">
        <v>0</v>
      </c>
      <c r="DG10" s="549">
        <v>0</v>
      </c>
      <c r="DH10" s="549">
        <v>0</v>
      </c>
      <c r="DI10" s="549">
        <v>0</v>
      </c>
      <c r="DJ10" s="549">
        <v>317.83678284044896</v>
      </c>
      <c r="DK10" s="549">
        <v>19.99801165967274</v>
      </c>
      <c r="DL10" s="549">
        <v>92.38991672815837</v>
      </c>
      <c r="DM10" s="549">
        <v>0</v>
      </c>
      <c r="DN10" s="549">
        <v>0</v>
      </c>
      <c r="DO10" s="549">
        <v>0</v>
      </c>
      <c r="DP10" s="549">
        <v>0</v>
      </c>
      <c r="DQ10" s="549">
        <v>0</v>
      </c>
      <c r="DR10" s="549">
        <v>0</v>
      </c>
      <c r="DS10" s="549">
        <v>7.6595</v>
      </c>
      <c r="DT10" s="549">
        <v>2.3836399999999998</v>
      </c>
      <c r="DU10" s="549">
        <v>27.3706</v>
      </c>
      <c r="DV10" s="549">
        <v>2221.999437942461</v>
      </c>
      <c r="DW10" s="549">
        <v>0</v>
      </c>
      <c r="DX10" s="549">
        <v>302.99994515639565</v>
      </c>
      <c r="DY10" s="549">
        <v>0</v>
      </c>
      <c r="DZ10" s="549">
        <v>608.0242575458002</v>
      </c>
      <c r="EA10" s="549">
        <v>0</v>
      </c>
      <c r="EB10" s="549">
        <v>0</v>
      </c>
      <c r="EC10" s="549">
        <v>0.99652</v>
      </c>
      <c r="ED10" s="549">
        <v>333.36882919067045</v>
      </c>
      <c r="EE10" s="549">
        <v>1.4322408415710737</v>
      </c>
      <c r="EF10" s="549">
        <v>128.91315651905873</v>
      </c>
      <c r="EG10" s="549">
        <v>7.838052823158647</v>
      </c>
      <c r="EH10" s="549">
        <v>0.11512645755364466</v>
      </c>
      <c r="EI10" s="549">
        <v>0.20730586946966248</v>
      </c>
      <c r="EJ10" s="549">
        <v>229.78305388442985</v>
      </c>
      <c r="EK10" s="549">
        <v>0.09217403687097685</v>
      </c>
      <c r="EL10" s="549">
        <v>3.4089881923941063</v>
      </c>
      <c r="EM10" s="549">
        <v>0.046134292311489515</v>
      </c>
      <c r="EN10" s="549">
        <v>0.13832007958015244</v>
      </c>
      <c r="EO10" s="549">
        <v>0.023058821901730215</v>
      </c>
      <c r="EP10" s="549">
        <v>0</v>
      </c>
      <c r="EQ10" s="549">
        <v>0</v>
      </c>
      <c r="ER10" s="549">
        <v>0</v>
      </c>
      <c r="ES10" s="549">
        <v>11.113306261695328</v>
      </c>
      <c r="ET10" s="549">
        <v>0</v>
      </c>
      <c r="EU10" s="549">
        <v>0.04615824894066819</v>
      </c>
      <c r="EV10" s="549">
        <v>0.1847504656289079</v>
      </c>
      <c r="EW10" s="549">
        <v>0.004621349711396711</v>
      </c>
      <c r="EX10" s="549">
        <v>0.025368227155393972</v>
      </c>
      <c r="EY10" s="549">
        <v>0.0184182626283091</v>
      </c>
      <c r="EZ10" s="549">
        <v>0.11941875218886534</v>
      </c>
      <c r="FA10" s="549">
        <v>0.11470534320887336</v>
      </c>
      <c r="FB10" s="549">
        <v>0.05529047540253618</v>
      </c>
      <c r="FC10" s="549">
        <v>16.066688621684758</v>
      </c>
      <c r="FD10" s="549">
        <v>0.032152812867857636</v>
      </c>
      <c r="FE10" s="549">
        <v>0.045853680904234584</v>
      </c>
      <c r="FF10" s="549">
        <v>0</v>
      </c>
      <c r="FG10" s="549">
        <v>0</v>
      </c>
      <c r="FH10" s="549">
        <v>0</v>
      </c>
      <c r="FI10" s="549">
        <v>0.022083927759055513</v>
      </c>
      <c r="FJ10" s="549">
        <v>0.01063069805415703</v>
      </c>
      <c r="FK10" s="549">
        <v>0.029621849326202633</v>
      </c>
      <c r="FL10" s="549">
        <v>0.061457337852496255</v>
      </c>
      <c r="FM10" s="549">
        <v>0</v>
      </c>
      <c r="FN10" s="549">
        <v>0</v>
      </c>
      <c r="FO10" s="549">
        <v>0</v>
      </c>
      <c r="FP10" s="549">
        <v>1.08613686461074</v>
      </c>
      <c r="FQ10" s="549">
        <v>0</v>
      </c>
      <c r="FR10" s="549">
        <v>0.0010315552758894584</v>
      </c>
      <c r="FS10" s="549">
        <v>0</v>
      </c>
      <c r="FT10" s="549">
        <v>0</v>
      </c>
      <c r="FU10" s="549">
        <v>0</v>
      </c>
      <c r="FV10" s="549">
        <v>0.15641999999999998</v>
      </c>
      <c r="FW10" s="549">
        <v>0</v>
      </c>
      <c r="FX10" s="549">
        <v>0.03658266676665929</v>
      </c>
      <c r="FY10" s="549">
        <v>0.017854863173719784</v>
      </c>
      <c r="FZ10" s="549">
        <v>0</v>
      </c>
      <c r="GA10" s="549">
        <v>0.01729390208365579</v>
      </c>
      <c r="GB10" s="549">
        <v>0.034221929886861985</v>
      </c>
      <c r="GC10" s="549">
        <v>46.21059214157428</v>
      </c>
      <c r="GD10" s="549">
        <v>62.51639884617718</v>
      </c>
      <c r="GE10" s="549">
        <v>21.840924698244418</v>
      </c>
      <c r="GF10" s="549">
        <v>0.2227410227186883</v>
      </c>
      <c r="GG10" s="549">
        <v>0.04804010424267545</v>
      </c>
      <c r="GH10" s="549">
        <v>0.04692772036084289</v>
      </c>
      <c r="GI10" s="549">
        <v>0.07757698979854674</v>
      </c>
      <c r="GJ10" s="549">
        <v>0.002775846251427826</v>
      </c>
      <c r="GK10" s="549">
        <v>0.002775846251427826</v>
      </c>
      <c r="GL10" s="549">
        <v>13.845614122478576</v>
      </c>
      <c r="GM10" s="549">
        <v>0</v>
      </c>
      <c r="GN10" s="549">
        <v>0.06918868654273128</v>
      </c>
      <c r="GO10" s="549">
        <v>25.829469427761875</v>
      </c>
      <c r="GP10" s="549">
        <v>0</v>
      </c>
      <c r="GQ10" s="549">
        <v>0</v>
      </c>
      <c r="GR10" s="549">
        <v>0</v>
      </c>
      <c r="GS10" s="549">
        <v>0.00267851642332345</v>
      </c>
      <c r="GT10" s="549">
        <v>0</v>
      </c>
      <c r="GU10" s="549">
        <v>0</v>
      </c>
      <c r="GV10" s="549">
        <v>0.601113903036962</v>
      </c>
      <c r="GW10" s="549">
        <v>0.0026461571843829097</v>
      </c>
      <c r="GX10" s="549">
        <v>9.494000498874879</v>
      </c>
      <c r="GY10" s="549">
        <v>0</v>
      </c>
      <c r="GZ10" s="549">
        <v>0</v>
      </c>
      <c r="HA10" s="549">
        <v>0</v>
      </c>
      <c r="HB10" s="549">
        <v>0</v>
      </c>
      <c r="HC10" s="549">
        <v>0</v>
      </c>
      <c r="HD10" s="549">
        <v>0.20222658891035655</v>
      </c>
      <c r="HE10" s="549">
        <v>1.215633765300449E-06</v>
      </c>
      <c r="HF10" s="549">
        <v>0</v>
      </c>
    </row>
    <row r="11" spans="1:214" ht="24.75" customHeight="1">
      <c r="A11" s="84" t="s">
        <v>267</v>
      </c>
      <c r="B11" s="529">
        <v>0</v>
      </c>
      <c r="C11" s="529">
        <v>0</v>
      </c>
      <c r="D11" s="530">
        <v>0</v>
      </c>
      <c r="E11" s="531">
        <v>0</v>
      </c>
      <c r="F11" s="532">
        <v>0</v>
      </c>
      <c r="G11" s="531">
        <v>0</v>
      </c>
      <c r="H11" s="535">
        <v>0</v>
      </c>
      <c r="I11" s="535">
        <v>0</v>
      </c>
      <c r="J11" s="532">
        <v>28.1</v>
      </c>
      <c r="K11" s="531">
        <v>0</v>
      </c>
      <c r="L11" s="549">
        <v>0</v>
      </c>
      <c r="M11" s="532">
        <v>0</v>
      </c>
      <c r="N11" s="12">
        <v>0</v>
      </c>
      <c r="O11" s="532">
        <v>0</v>
      </c>
      <c r="P11" s="532">
        <v>0</v>
      </c>
      <c r="Q11" s="432">
        <v>0</v>
      </c>
      <c r="R11" s="543">
        <v>0</v>
      </c>
      <c r="S11" s="473">
        <v>0</v>
      </c>
      <c r="T11" s="543">
        <v>0</v>
      </c>
      <c r="U11" s="334">
        <v>0</v>
      </c>
      <c r="V11" s="532">
        <v>0</v>
      </c>
      <c r="W11" s="532">
        <v>0</v>
      </c>
      <c r="X11" s="532">
        <v>0</v>
      </c>
      <c r="Y11" s="532">
        <v>0</v>
      </c>
      <c r="Z11" s="532">
        <v>0</v>
      </c>
      <c r="AA11" s="532">
        <v>0</v>
      </c>
      <c r="AB11" s="532">
        <v>0</v>
      </c>
      <c r="AC11" s="532">
        <v>0</v>
      </c>
      <c r="AD11" s="532">
        <v>0</v>
      </c>
      <c r="AE11" s="532">
        <v>0</v>
      </c>
      <c r="AF11" s="532">
        <v>0</v>
      </c>
      <c r="AG11" s="532">
        <v>0</v>
      </c>
      <c r="AH11" s="532">
        <v>0</v>
      </c>
      <c r="AI11" s="532">
        <v>0</v>
      </c>
      <c r="AJ11" s="532">
        <v>0</v>
      </c>
      <c r="AK11" s="532">
        <v>0</v>
      </c>
      <c r="AL11" s="532">
        <v>0</v>
      </c>
      <c r="AM11" s="532">
        <v>0</v>
      </c>
      <c r="AN11" s="532">
        <v>0</v>
      </c>
      <c r="AO11" s="532">
        <v>0</v>
      </c>
      <c r="AP11" s="532">
        <v>0</v>
      </c>
      <c r="AQ11" s="532">
        <v>0</v>
      </c>
      <c r="AR11" s="532">
        <v>0</v>
      </c>
      <c r="AS11" s="532">
        <v>0</v>
      </c>
      <c r="AT11" s="532">
        <v>0</v>
      </c>
      <c r="AU11" s="532">
        <v>0</v>
      </c>
      <c r="AV11" s="532">
        <v>0</v>
      </c>
      <c r="AW11" s="532">
        <v>0</v>
      </c>
      <c r="AX11" s="532">
        <v>0</v>
      </c>
      <c r="AY11" s="532">
        <v>0</v>
      </c>
      <c r="AZ11" s="532">
        <v>0</v>
      </c>
      <c r="BA11" s="532">
        <v>0</v>
      </c>
      <c r="BB11" s="532">
        <v>0</v>
      </c>
      <c r="BC11" s="532">
        <v>0</v>
      </c>
      <c r="BD11" s="532">
        <v>0</v>
      </c>
      <c r="BE11" s="532">
        <v>0</v>
      </c>
      <c r="BF11" s="532">
        <v>0</v>
      </c>
      <c r="BG11" s="532">
        <v>0</v>
      </c>
      <c r="BH11" s="532">
        <v>0</v>
      </c>
      <c r="BI11" s="532">
        <v>0</v>
      </c>
      <c r="BJ11" s="532">
        <v>31.11</v>
      </c>
      <c r="BK11" s="532">
        <v>0</v>
      </c>
      <c r="BL11" s="532">
        <v>69.38</v>
      </c>
      <c r="BM11" s="532">
        <v>0</v>
      </c>
      <c r="BN11" s="532">
        <v>0.9</v>
      </c>
      <c r="BO11" s="532">
        <v>179.02</v>
      </c>
      <c r="BP11" s="532">
        <v>530.79</v>
      </c>
      <c r="BQ11" s="532">
        <v>229.44</v>
      </c>
      <c r="BR11" s="532">
        <v>0</v>
      </c>
      <c r="BS11" s="532">
        <v>0</v>
      </c>
      <c r="BT11" s="532">
        <v>0</v>
      </c>
      <c r="BU11" s="532">
        <v>0</v>
      </c>
      <c r="BV11" s="532">
        <v>0</v>
      </c>
      <c r="BW11" s="532">
        <v>0</v>
      </c>
      <c r="BX11" s="532">
        <v>14.42</v>
      </c>
      <c r="BY11" s="532">
        <v>0</v>
      </c>
      <c r="BZ11" s="532">
        <v>0</v>
      </c>
      <c r="CA11" s="532">
        <v>0</v>
      </c>
      <c r="CB11" s="532">
        <v>0</v>
      </c>
      <c r="CC11" s="532">
        <v>0</v>
      </c>
      <c r="CD11" s="532">
        <v>0</v>
      </c>
      <c r="CE11" s="532">
        <v>0</v>
      </c>
      <c r="CF11" s="532">
        <v>9.96</v>
      </c>
      <c r="CG11" s="532">
        <v>0</v>
      </c>
      <c r="CH11" s="532">
        <v>0</v>
      </c>
      <c r="CI11" s="532">
        <v>0</v>
      </c>
      <c r="CJ11" s="532">
        <v>0</v>
      </c>
      <c r="CK11" s="532">
        <v>0</v>
      </c>
      <c r="CL11" s="532">
        <v>0</v>
      </c>
      <c r="CM11" s="532">
        <v>0</v>
      </c>
      <c r="CN11" s="532">
        <v>0</v>
      </c>
      <c r="CO11" s="532">
        <v>0</v>
      </c>
      <c r="CP11" s="532">
        <v>0</v>
      </c>
      <c r="CQ11" s="532">
        <v>0</v>
      </c>
      <c r="CR11" s="532">
        <v>6.04</v>
      </c>
      <c r="CS11" s="532">
        <v>61.28</v>
      </c>
      <c r="CT11" s="532">
        <v>0</v>
      </c>
      <c r="CU11" s="532">
        <v>0</v>
      </c>
      <c r="CV11" s="532">
        <v>0</v>
      </c>
      <c r="CW11" s="532">
        <v>0</v>
      </c>
      <c r="CX11" s="532">
        <v>0</v>
      </c>
      <c r="CY11" s="532">
        <v>0</v>
      </c>
      <c r="CZ11" s="532">
        <v>32.06</v>
      </c>
      <c r="DA11" s="532">
        <v>2.29</v>
      </c>
      <c r="DB11" s="532">
        <v>3.21</v>
      </c>
      <c r="DC11" s="532">
        <v>0</v>
      </c>
      <c r="DD11" s="532">
        <v>0</v>
      </c>
      <c r="DE11" s="532">
        <v>27.77</v>
      </c>
      <c r="DF11" s="532">
        <v>0</v>
      </c>
      <c r="DG11" s="532">
        <v>0</v>
      </c>
      <c r="DH11" s="532">
        <v>0</v>
      </c>
      <c r="DI11" s="532">
        <v>0</v>
      </c>
      <c r="DJ11" s="532">
        <v>0</v>
      </c>
      <c r="DK11" s="532">
        <v>0</v>
      </c>
      <c r="DL11" s="532">
        <v>0</v>
      </c>
      <c r="DM11" s="532">
        <v>0</v>
      </c>
      <c r="DN11" s="532">
        <v>0</v>
      </c>
      <c r="DO11" s="532">
        <v>0</v>
      </c>
      <c r="DP11" s="532">
        <v>0</v>
      </c>
      <c r="DQ11" s="532">
        <v>0</v>
      </c>
      <c r="DR11" s="532">
        <v>5.059930494810753</v>
      </c>
      <c r="DS11" s="532">
        <v>0</v>
      </c>
      <c r="DT11" s="532">
        <v>0</v>
      </c>
      <c r="DU11" s="532">
        <v>0</v>
      </c>
      <c r="DV11" s="532">
        <v>0</v>
      </c>
      <c r="DW11" s="532">
        <v>40.253675654769815</v>
      </c>
      <c r="DX11" s="532">
        <v>0</v>
      </c>
      <c r="DY11" s="532">
        <v>97.5595520945747</v>
      </c>
      <c r="DZ11" s="532">
        <v>0</v>
      </c>
      <c r="EA11" s="532">
        <v>233.20337002565105</v>
      </c>
      <c r="EB11" s="532">
        <v>0</v>
      </c>
      <c r="EC11" s="532">
        <v>57.48968</v>
      </c>
      <c r="ED11" s="532">
        <v>190.52157633247012</v>
      </c>
      <c r="EE11" s="532">
        <v>0</v>
      </c>
      <c r="EF11" s="532">
        <v>26.044659810308442</v>
      </c>
      <c r="EG11" s="532">
        <v>1.45821</v>
      </c>
      <c r="EH11" s="532">
        <v>0</v>
      </c>
      <c r="EI11" s="532">
        <v>0</v>
      </c>
      <c r="EJ11" s="532">
        <v>113.31413039433824</v>
      </c>
      <c r="EK11" s="532">
        <v>0</v>
      </c>
      <c r="EL11" s="532">
        <v>0</v>
      </c>
      <c r="EM11" s="532">
        <v>0</v>
      </c>
      <c r="EN11" s="532">
        <v>0</v>
      </c>
      <c r="EO11" s="532">
        <v>0</v>
      </c>
      <c r="EP11" s="532">
        <v>0</v>
      </c>
      <c r="EQ11" s="532">
        <v>5.058847503626952</v>
      </c>
      <c r="ER11" s="532">
        <v>0</v>
      </c>
      <c r="ES11" s="532">
        <v>17.16782915777635</v>
      </c>
      <c r="ET11" s="532">
        <v>0</v>
      </c>
      <c r="EU11" s="532">
        <v>0</v>
      </c>
      <c r="EV11" s="532">
        <v>0</v>
      </c>
      <c r="EW11" s="532">
        <v>0</v>
      </c>
      <c r="EX11" s="532">
        <v>16.813</v>
      </c>
      <c r="EY11" s="532">
        <v>0</v>
      </c>
      <c r="EZ11" s="532">
        <v>0</v>
      </c>
      <c r="FA11" s="532">
        <v>0</v>
      </c>
      <c r="FB11" s="532">
        <v>0</v>
      </c>
      <c r="FC11" s="532">
        <v>0.022987765910982172</v>
      </c>
      <c r="FD11" s="532">
        <v>0</v>
      </c>
      <c r="FE11" s="532">
        <v>0</v>
      </c>
      <c r="FF11" s="532">
        <v>0</v>
      </c>
      <c r="FG11" s="532">
        <v>0</v>
      </c>
      <c r="FH11" s="532">
        <v>0</v>
      </c>
      <c r="FI11" s="532">
        <v>17.47359</v>
      </c>
      <c r="FJ11" s="532">
        <v>0</v>
      </c>
      <c r="FK11" s="532">
        <v>0</v>
      </c>
      <c r="FL11" s="532">
        <v>0</v>
      </c>
      <c r="FM11" s="532">
        <v>0</v>
      </c>
      <c r="FN11" s="532">
        <v>37.311683540397894</v>
      </c>
      <c r="FO11" s="532">
        <v>0</v>
      </c>
      <c r="FP11" s="532">
        <v>0</v>
      </c>
      <c r="FQ11" s="532">
        <v>0</v>
      </c>
      <c r="FR11" s="532">
        <v>0.06208904811280338</v>
      </c>
      <c r="FS11" s="532">
        <v>6.705848417356779</v>
      </c>
      <c r="FT11" s="532">
        <v>0</v>
      </c>
      <c r="FU11" s="532">
        <v>133.3581069764078</v>
      </c>
      <c r="FV11" s="532">
        <v>0</v>
      </c>
      <c r="FW11" s="532">
        <v>0</v>
      </c>
      <c r="FX11" s="532">
        <v>0</v>
      </c>
      <c r="FY11" s="532">
        <v>0</v>
      </c>
      <c r="FZ11" s="532">
        <v>0</v>
      </c>
      <c r="GA11" s="532">
        <v>55.54998342424882</v>
      </c>
      <c r="GB11" s="532">
        <v>0</v>
      </c>
      <c r="GC11" s="532">
        <v>0</v>
      </c>
      <c r="GD11" s="532">
        <v>0.573959616201404</v>
      </c>
      <c r="GE11" s="532">
        <v>0</v>
      </c>
      <c r="GF11" s="532">
        <v>0.2227410227186883</v>
      </c>
      <c r="GG11" s="532">
        <v>0.04804010424267545</v>
      </c>
      <c r="GH11" s="532">
        <v>0.04692772036084289</v>
      </c>
      <c r="GI11" s="532">
        <v>0.07757698979854674</v>
      </c>
      <c r="GJ11" s="532">
        <v>0.002775846251427826</v>
      </c>
      <c r="GK11" s="532">
        <v>0.002775846251427826</v>
      </c>
      <c r="GL11" s="532">
        <v>0</v>
      </c>
      <c r="GM11" s="532">
        <v>0</v>
      </c>
      <c r="GN11" s="532">
        <v>0</v>
      </c>
      <c r="GO11" s="532">
        <v>33.48077</v>
      </c>
      <c r="GP11" s="532">
        <v>0</v>
      </c>
      <c r="GQ11" s="532">
        <v>0</v>
      </c>
      <c r="GR11" s="532">
        <v>3.13100010524922</v>
      </c>
      <c r="GS11" s="532">
        <v>1.5503503394866331</v>
      </c>
      <c r="GT11" s="532">
        <v>88.23454000000001</v>
      </c>
      <c r="GU11" s="532">
        <v>0</v>
      </c>
      <c r="GV11" s="532">
        <v>34.15928101803179</v>
      </c>
      <c r="GW11" s="532">
        <v>3.131000473604047</v>
      </c>
      <c r="GX11" s="532">
        <v>0</v>
      </c>
      <c r="GY11" s="532">
        <v>0</v>
      </c>
      <c r="GZ11" s="532">
        <v>1.56550002030659</v>
      </c>
      <c r="HA11" s="532">
        <v>387.03791157020135</v>
      </c>
      <c r="HB11" s="532">
        <v>1.5655001817137364</v>
      </c>
      <c r="HC11" s="532">
        <v>0</v>
      </c>
      <c r="HD11" s="532">
        <v>0.7980889118163957</v>
      </c>
      <c r="HE11" s="532">
        <v>0</v>
      </c>
      <c r="HF11" s="532">
        <v>0</v>
      </c>
    </row>
    <row r="12" spans="1:214" ht="24.75" customHeight="1">
      <c r="A12" s="84" t="s">
        <v>268</v>
      </c>
      <c r="B12" s="529">
        <v>0</v>
      </c>
      <c r="C12" s="529">
        <v>2.2</v>
      </c>
      <c r="D12" s="530">
        <v>2.1</v>
      </c>
      <c r="E12" s="531">
        <v>0</v>
      </c>
      <c r="F12" s="532">
        <v>0</v>
      </c>
      <c r="G12" s="531">
        <v>0</v>
      </c>
      <c r="H12" s="535">
        <v>10.5</v>
      </c>
      <c r="I12" s="535">
        <v>0</v>
      </c>
      <c r="J12" s="532">
        <v>1.5</v>
      </c>
      <c r="K12" s="531">
        <v>105.5</v>
      </c>
      <c r="L12" s="549">
        <v>14.4</v>
      </c>
      <c r="M12" s="549">
        <v>50.7</v>
      </c>
      <c r="N12" s="532">
        <v>0</v>
      </c>
      <c r="O12" s="532">
        <v>19.39</v>
      </c>
      <c r="P12" s="532">
        <v>0</v>
      </c>
      <c r="Q12" s="432">
        <v>0</v>
      </c>
      <c r="R12" s="543">
        <v>0</v>
      </c>
      <c r="S12" s="473">
        <v>5</v>
      </c>
      <c r="T12" s="543">
        <v>0</v>
      </c>
      <c r="U12" s="334">
        <v>6.1</v>
      </c>
      <c r="V12" s="532">
        <v>0</v>
      </c>
      <c r="W12" s="532">
        <v>40.4</v>
      </c>
      <c r="X12" s="532">
        <v>22.3</v>
      </c>
      <c r="Y12" s="532">
        <v>3.9</v>
      </c>
      <c r="Z12" s="532">
        <v>0</v>
      </c>
      <c r="AA12" s="532">
        <v>0</v>
      </c>
      <c r="AB12" s="532">
        <v>10.5</v>
      </c>
      <c r="AC12" s="532">
        <v>0</v>
      </c>
      <c r="AD12" s="532">
        <v>0</v>
      </c>
      <c r="AE12" s="532">
        <v>0</v>
      </c>
      <c r="AF12" s="532">
        <v>0</v>
      </c>
      <c r="AG12" s="532">
        <v>594.2</v>
      </c>
      <c r="AH12" s="532">
        <v>1.4</v>
      </c>
      <c r="AI12" s="532">
        <v>0.2</v>
      </c>
      <c r="AJ12" s="532">
        <v>16.5</v>
      </c>
      <c r="AK12" s="532">
        <v>65.5</v>
      </c>
      <c r="AL12" s="532">
        <v>0</v>
      </c>
      <c r="AM12" s="532">
        <v>0</v>
      </c>
      <c r="AN12" s="532">
        <v>0</v>
      </c>
      <c r="AO12" s="532">
        <v>0</v>
      </c>
      <c r="AP12" s="532">
        <v>45.3</v>
      </c>
      <c r="AQ12" s="532">
        <v>0</v>
      </c>
      <c r="AR12" s="532">
        <v>0</v>
      </c>
      <c r="AS12" s="532">
        <v>0</v>
      </c>
      <c r="AT12" s="532">
        <v>2.93</v>
      </c>
      <c r="AU12" s="532">
        <v>18.27</v>
      </c>
      <c r="AV12" s="532">
        <v>7.04</v>
      </c>
      <c r="AW12" s="532">
        <v>4.02</v>
      </c>
      <c r="AX12" s="532">
        <v>11.3</v>
      </c>
      <c r="AY12" s="532">
        <v>0</v>
      </c>
      <c r="AZ12" s="532">
        <v>347.99</v>
      </c>
      <c r="BA12" s="532">
        <v>338.33</v>
      </c>
      <c r="BB12" s="532">
        <v>1312.84</v>
      </c>
      <c r="BC12" s="532">
        <v>84.03</v>
      </c>
      <c r="BD12" s="532">
        <v>42.69</v>
      </c>
      <c r="BE12" s="532">
        <v>37.86</v>
      </c>
      <c r="BF12" s="532">
        <v>79.05</v>
      </c>
      <c r="BG12" s="532">
        <v>304.85</v>
      </c>
      <c r="BH12" s="532">
        <v>355.51</v>
      </c>
      <c r="BI12" s="532">
        <v>1.71</v>
      </c>
      <c r="BJ12" s="532">
        <v>0</v>
      </c>
      <c r="BK12" s="532">
        <v>10.69</v>
      </c>
      <c r="BL12" s="532">
        <v>5.53</v>
      </c>
      <c r="BM12" s="532">
        <v>28.18</v>
      </c>
      <c r="BN12" s="532">
        <v>3384.51</v>
      </c>
      <c r="BO12" s="532">
        <v>0</v>
      </c>
      <c r="BP12" s="532">
        <v>0</v>
      </c>
      <c r="BQ12" s="532">
        <v>3.33</v>
      </c>
      <c r="BR12" s="532">
        <v>1.72</v>
      </c>
      <c r="BS12" s="532">
        <v>34.5</v>
      </c>
      <c r="BT12" s="532">
        <v>24</v>
      </c>
      <c r="BU12" s="532">
        <v>12.37</v>
      </c>
      <c r="BV12" s="532">
        <v>6.75</v>
      </c>
      <c r="BW12" s="532">
        <v>42.05</v>
      </c>
      <c r="BX12" s="532">
        <v>8.9</v>
      </c>
      <c r="BY12" s="532">
        <v>71.16</v>
      </c>
      <c r="BZ12" s="532">
        <v>50.39</v>
      </c>
      <c r="CA12" s="532">
        <v>3803.16</v>
      </c>
      <c r="CB12" s="532">
        <v>155.85</v>
      </c>
      <c r="CC12" s="532">
        <v>0</v>
      </c>
      <c r="CD12" s="532">
        <v>0</v>
      </c>
      <c r="CE12" s="532">
        <v>0</v>
      </c>
      <c r="CF12" s="532">
        <v>17.17</v>
      </c>
      <c r="CG12" s="532">
        <v>0</v>
      </c>
      <c r="CH12" s="532">
        <v>38.23</v>
      </c>
      <c r="CI12" s="532">
        <v>23.26</v>
      </c>
      <c r="CJ12" s="532">
        <v>37.01</v>
      </c>
      <c r="CK12" s="532">
        <v>87.1</v>
      </c>
      <c r="CL12" s="532">
        <v>438.7</v>
      </c>
      <c r="CM12" s="532">
        <v>118.11</v>
      </c>
      <c r="CN12" s="532">
        <v>16.71</v>
      </c>
      <c r="CO12" s="532">
        <v>54.27</v>
      </c>
      <c r="CP12" s="532">
        <v>17.72</v>
      </c>
      <c r="CQ12" s="532">
        <v>0</v>
      </c>
      <c r="CR12" s="532">
        <v>62.07</v>
      </c>
      <c r="CS12" s="532">
        <v>22.07</v>
      </c>
      <c r="CT12" s="532">
        <v>804.93</v>
      </c>
      <c r="CU12" s="532">
        <v>172.4</v>
      </c>
      <c r="CV12" s="532">
        <v>40.31</v>
      </c>
      <c r="CW12" s="532">
        <v>27.13</v>
      </c>
      <c r="CX12" s="532">
        <v>2475.56</v>
      </c>
      <c r="CY12" s="532">
        <v>94.49</v>
      </c>
      <c r="CZ12" s="532">
        <v>0</v>
      </c>
      <c r="DA12" s="532">
        <v>237.51</v>
      </c>
      <c r="DB12" s="532">
        <v>127.04</v>
      </c>
      <c r="DC12" s="532">
        <v>15.27</v>
      </c>
      <c r="DD12" s="532">
        <v>74.15</v>
      </c>
      <c r="DE12" s="532">
        <v>0.38</v>
      </c>
      <c r="DF12" s="532">
        <v>229.9894267087963</v>
      </c>
      <c r="DG12" s="532">
        <v>228.08849164738686</v>
      </c>
      <c r="DH12" s="532">
        <v>347.0129299999999</v>
      </c>
      <c r="DI12" s="532">
        <v>0</v>
      </c>
      <c r="DJ12" s="532">
        <v>8015.4418551968965</v>
      </c>
      <c r="DK12" s="532">
        <v>650.7274438235912</v>
      </c>
      <c r="DL12" s="532">
        <v>1133.100353637622</v>
      </c>
      <c r="DM12" s="532">
        <v>295.3628644880464</v>
      </c>
      <c r="DN12" s="532">
        <v>503.26560194930795</v>
      </c>
      <c r="DO12" s="532">
        <v>92.91218</v>
      </c>
      <c r="DP12" s="532">
        <v>354.7462737116687</v>
      </c>
      <c r="DQ12" s="532">
        <v>77.98310000000001</v>
      </c>
      <c r="DR12" s="532">
        <v>34.163985725621465</v>
      </c>
      <c r="DS12" s="532">
        <v>5.06217</v>
      </c>
      <c r="DT12" s="532">
        <v>53.85583999999999</v>
      </c>
      <c r="DU12" s="532">
        <v>2.5012648398555126</v>
      </c>
      <c r="DV12" s="532">
        <v>3804.420326409053</v>
      </c>
      <c r="DW12" s="532">
        <v>94.24491465718641</v>
      </c>
      <c r="DX12" s="532">
        <v>2.3349454587208633</v>
      </c>
      <c r="DY12" s="532">
        <v>1051.9086556387151</v>
      </c>
      <c r="DZ12" s="532">
        <v>16.052560365416223</v>
      </c>
      <c r="EA12" s="532">
        <v>1.0101038037223586</v>
      </c>
      <c r="EB12" s="532">
        <v>2523.101137999716</v>
      </c>
      <c r="EC12" s="532">
        <v>1069.3201189810238</v>
      </c>
      <c r="ED12" s="532">
        <v>10102.227540000002</v>
      </c>
      <c r="EE12" s="532">
        <v>25.3072</v>
      </c>
      <c r="EF12" s="532">
        <v>74.50135</v>
      </c>
      <c r="EG12" s="532">
        <v>14969.9255</v>
      </c>
      <c r="EH12" s="532">
        <v>1526.010431880305</v>
      </c>
      <c r="EI12" s="532">
        <v>0</v>
      </c>
      <c r="EJ12" s="532">
        <v>0</v>
      </c>
      <c r="EK12" s="532">
        <v>0.04613913486815165</v>
      </c>
      <c r="EL12" s="532">
        <v>278.12977573077876</v>
      </c>
      <c r="EM12" s="532">
        <v>118.53987679279918</v>
      </c>
      <c r="EN12" s="532">
        <v>0.11526673298346037</v>
      </c>
      <c r="EO12" s="532">
        <v>230.11529410950865</v>
      </c>
      <c r="EP12" s="532">
        <v>1510.6939564224947</v>
      </c>
      <c r="EQ12" s="532">
        <v>3079.23633</v>
      </c>
      <c r="ER12" s="532">
        <v>3601.181914521541</v>
      </c>
      <c r="ES12" s="532">
        <v>1492.1718999999998</v>
      </c>
      <c r="ET12" s="532">
        <v>23.49595</v>
      </c>
      <c r="EU12" s="532">
        <v>0</v>
      </c>
      <c r="EV12" s="532">
        <v>0.9375106552803963</v>
      </c>
      <c r="EW12" s="532">
        <v>1802.10285</v>
      </c>
      <c r="EX12" s="532">
        <v>61.65035931450275</v>
      </c>
      <c r="EY12" s="532">
        <v>1637.63132</v>
      </c>
      <c r="EZ12" s="532">
        <v>1777.80628</v>
      </c>
      <c r="FA12" s="532">
        <v>12.12368</v>
      </c>
      <c r="FB12" s="532">
        <v>5</v>
      </c>
      <c r="FC12" s="532">
        <v>3913.2835537590818</v>
      </c>
      <c r="FD12" s="532">
        <v>277.8043310680337</v>
      </c>
      <c r="FE12" s="532">
        <v>66.51630147988885</v>
      </c>
      <c r="FF12" s="532">
        <v>0.160565741922683</v>
      </c>
      <c r="FG12" s="532">
        <v>255.85522999999998</v>
      </c>
      <c r="FH12" s="532">
        <v>368.1365563015166</v>
      </c>
      <c r="FI12" s="532">
        <v>389.01529999999997</v>
      </c>
      <c r="FJ12" s="532">
        <v>0</v>
      </c>
      <c r="FK12" s="532">
        <v>0</v>
      </c>
      <c r="FL12" s="532">
        <v>50.423</v>
      </c>
      <c r="FM12" s="532">
        <v>0</v>
      </c>
      <c r="FN12" s="532">
        <v>3713.3378</v>
      </c>
      <c r="FO12" s="532">
        <v>4787.57802</v>
      </c>
      <c r="FP12" s="532">
        <v>3848.10935</v>
      </c>
      <c r="FQ12" s="532">
        <v>3827.15722847387</v>
      </c>
      <c r="FR12" s="532">
        <v>5600.945393316553</v>
      </c>
      <c r="FS12" s="532">
        <v>2378.49616914264</v>
      </c>
      <c r="FT12" s="532">
        <v>3919.7088672409454</v>
      </c>
      <c r="FU12" s="532">
        <v>1835.5739683606262</v>
      </c>
      <c r="FV12" s="532">
        <v>3658.4198372687038</v>
      </c>
      <c r="FW12" s="532">
        <v>0</v>
      </c>
      <c r="FX12" s="532">
        <v>0.018291333383329646</v>
      </c>
      <c r="FY12" s="532">
        <v>3628.2586</v>
      </c>
      <c r="FZ12" s="532">
        <v>5773.397977460713</v>
      </c>
      <c r="GA12" s="532">
        <v>5925.878457389858</v>
      </c>
      <c r="GB12" s="532">
        <v>63.28326099166865</v>
      </c>
      <c r="GC12" s="532">
        <v>2139.1309564962353</v>
      </c>
      <c r="GD12" s="532">
        <v>3980.7570868267335</v>
      </c>
      <c r="GE12" s="532">
        <v>6916.695530493231</v>
      </c>
      <c r="GF12" s="532">
        <v>4034.03559</v>
      </c>
      <c r="GG12" s="532">
        <v>4054.0028731648554</v>
      </c>
      <c r="GH12" s="532">
        <v>4006.631894710611</v>
      </c>
      <c r="GI12" s="532">
        <v>3785.3434435469208</v>
      </c>
      <c r="GJ12" s="532">
        <v>5155.7408425872045</v>
      </c>
      <c r="GK12" s="532">
        <v>4790.198257316833</v>
      </c>
      <c r="GL12" s="532">
        <v>4091.423107479512</v>
      </c>
      <c r="GM12" s="532">
        <v>6270.966148699622</v>
      </c>
      <c r="GN12" s="532">
        <v>5798.525526811556</v>
      </c>
      <c r="GO12" s="532">
        <v>6172.112403180307</v>
      </c>
      <c r="GP12" s="532">
        <v>2183.6805731964214</v>
      </c>
      <c r="GQ12" s="532">
        <v>6484.096434851251</v>
      </c>
      <c r="GR12" s="532">
        <v>5846.22175</v>
      </c>
      <c r="GS12" s="532">
        <v>5611.779316106468</v>
      </c>
      <c r="GT12" s="532">
        <v>5052.966109728094</v>
      </c>
      <c r="GU12" s="532">
        <v>3871.1114337480694</v>
      </c>
      <c r="GV12" s="532">
        <v>5229.16793</v>
      </c>
      <c r="GW12" s="532">
        <v>5750.637519652011</v>
      </c>
      <c r="GX12" s="532">
        <v>7816.09028</v>
      </c>
      <c r="GY12" s="532">
        <v>5897.60465</v>
      </c>
      <c r="GZ12" s="532">
        <v>4299.74582</v>
      </c>
      <c r="HA12" s="532">
        <v>22</v>
      </c>
      <c r="HB12" s="532">
        <v>6404.668549920167</v>
      </c>
      <c r="HC12" s="532">
        <v>5208.943900470257</v>
      </c>
      <c r="HD12" s="532">
        <v>13473.561868901252</v>
      </c>
      <c r="HE12" s="532">
        <v>452.29434000000003</v>
      </c>
      <c r="HF12" s="532">
        <v>5695.15075</v>
      </c>
    </row>
    <row r="13" spans="1:214" ht="24.75" customHeight="1">
      <c r="A13" s="84" t="s">
        <v>269</v>
      </c>
      <c r="B13" s="529">
        <v>51.4</v>
      </c>
      <c r="C13" s="529">
        <v>55.2</v>
      </c>
      <c r="D13" s="530">
        <v>0.8</v>
      </c>
      <c r="E13" s="531">
        <v>11.3</v>
      </c>
      <c r="F13" s="532">
        <v>0.7</v>
      </c>
      <c r="G13" s="531">
        <v>7.5</v>
      </c>
      <c r="H13" s="535">
        <v>280.7</v>
      </c>
      <c r="I13" s="535">
        <v>221.5</v>
      </c>
      <c r="J13" s="532">
        <v>3.5</v>
      </c>
      <c r="K13" s="531">
        <v>422</v>
      </c>
      <c r="L13" s="549">
        <v>84.1</v>
      </c>
      <c r="M13" s="532">
        <v>6.4</v>
      </c>
      <c r="N13" s="12">
        <v>33.16</v>
      </c>
      <c r="O13" s="532">
        <v>22.91</v>
      </c>
      <c r="P13" s="532">
        <v>5.25</v>
      </c>
      <c r="Q13" s="432">
        <v>1.2</v>
      </c>
      <c r="R13" s="543">
        <v>68.9</v>
      </c>
      <c r="S13" s="473">
        <v>183.8</v>
      </c>
      <c r="T13" s="543">
        <v>20.1</v>
      </c>
      <c r="U13" s="334">
        <v>55</v>
      </c>
      <c r="V13" s="532">
        <v>20.5</v>
      </c>
      <c r="W13" s="532">
        <v>204.1</v>
      </c>
      <c r="X13" s="532">
        <v>148.9</v>
      </c>
      <c r="Y13" s="532">
        <v>0</v>
      </c>
      <c r="Z13" s="532">
        <v>204</v>
      </c>
      <c r="AA13" s="532">
        <v>239.4</v>
      </c>
      <c r="AB13" s="532">
        <v>46.2</v>
      </c>
      <c r="AC13" s="532">
        <v>253.5</v>
      </c>
      <c r="AD13" s="532">
        <v>48.8</v>
      </c>
      <c r="AE13" s="532">
        <v>175.2</v>
      </c>
      <c r="AF13" s="532">
        <v>276.9</v>
      </c>
      <c r="AG13" s="532">
        <v>74.6</v>
      </c>
      <c r="AH13" s="532">
        <v>428.9</v>
      </c>
      <c r="AI13" s="532">
        <v>17.6</v>
      </c>
      <c r="AJ13" s="532">
        <v>39.6</v>
      </c>
      <c r="AK13" s="532">
        <v>40.2</v>
      </c>
      <c r="AL13" s="532">
        <v>49.5</v>
      </c>
      <c r="AM13" s="532">
        <v>1.2</v>
      </c>
      <c r="AN13" s="532">
        <v>126.8</v>
      </c>
      <c r="AO13" s="532">
        <v>177.7</v>
      </c>
      <c r="AP13" s="532">
        <v>2603.7</v>
      </c>
      <c r="AQ13" s="532">
        <v>214.2</v>
      </c>
      <c r="AR13" s="532">
        <v>247.72</v>
      </c>
      <c r="AS13" s="532">
        <v>232.81</v>
      </c>
      <c r="AT13" s="532">
        <v>65.37</v>
      </c>
      <c r="AU13" s="532">
        <v>239.64</v>
      </c>
      <c r="AV13" s="532">
        <v>277.94</v>
      </c>
      <c r="AW13" s="532">
        <v>1564.51</v>
      </c>
      <c r="AX13" s="532">
        <v>374.7</v>
      </c>
      <c r="AY13" s="532">
        <v>180.7</v>
      </c>
      <c r="AZ13" s="532">
        <v>545.84</v>
      </c>
      <c r="BA13" s="532">
        <v>125.95</v>
      </c>
      <c r="BB13" s="532">
        <v>47.41</v>
      </c>
      <c r="BC13" s="532">
        <v>239.84</v>
      </c>
      <c r="BD13" s="532">
        <v>81.07</v>
      </c>
      <c r="BE13" s="532">
        <v>524.19</v>
      </c>
      <c r="BF13" s="532">
        <v>348.32</v>
      </c>
      <c r="BG13" s="532">
        <v>634.91</v>
      </c>
      <c r="BH13" s="532">
        <v>482.53</v>
      </c>
      <c r="BI13" s="532">
        <v>271.95</v>
      </c>
      <c r="BJ13" s="532">
        <v>173.46</v>
      </c>
      <c r="BK13" s="532">
        <v>914.69</v>
      </c>
      <c r="BL13" s="532">
        <v>1682.27</v>
      </c>
      <c r="BM13" s="532">
        <v>2866.15</v>
      </c>
      <c r="BN13" s="532">
        <v>5164.79</v>
      </c>
      <c r="BO13" s="532">
        <v>6939.23</v>
      </c>
      <c r="BP13" s="532">
        <v>6759.98</v>
      </c>
      <c r="BQ13" s="532">
        <v>7491.54</v>
      </c>
      <c r="BR13" s="532">
        <v>9179.11</v>
      </c>
      <c r="BS13" s="532">
        <v>10690.4</v>
      </c>
      <c r="BT13" s="532">
        <v>1065.43</v>
      </c>
      <c r="BU13" s="532">
        <v>12975.1</v>
      </c>
      <c r="BV13" s="532">
        <v>6404.34</v>
      </c>
      <c r="BW13" s="532">
        <v>3672.47</v>
      </c>
      <c r="BX13" s="532">
        <v>9200.55</v>
      </c>
      <c r="BY13" s="532">
        <v>3494.44</v>
      </c>
      <c r="BZ13" s="532">
        <v>7250.09</v>
      </c>
      <c r="CA13" s="532">
        <v>6072.05</v>
      </c>
      <c r="CB13" s="532">
        <v>6301.1</v>
      </c>
      <c r="CC13" s="532">
        <v>5824.59</v>
      </c>
      <c r="CD13" s="532">
        <v>7745.62</v>
      </c>
      <c r="CE13" s="532">
        <v>5513.01</v>
      </c>
      <c r="CF13" s="532">
        <v>6003.78</v>
      </c>
      <c r="CG13" s="532">
        <v>7647.08</v>
      </c>
      <c r="CH13" s="532">
        <v>5337.67</v>
      </c>
      <c r="CI13" s="532">
        <v>8035.11</v>
      </c>
      <c r="CJ13" s="532">
        <v>5954.69</v>
      </c>
      <c r="CK13" s="532">
        <v>8640.89</v>
      </c>
      <c r="CL13" s="532">
        <v>5819.77</v>
      </c>
      <c r="CM13" s="532">
        <v>4630.5</v>
      </c>
      <c r="CN13" s="532">
        <v>5855.27</v>
      </c>
      <c r="CO13" s="532">
        <v>5936.25</v>
      </c>
      <c r="CP13" s="532">
        <v>5048.24</v>
      </c>
      <c r="CQ13" s="532">
        <v>7619.19</v>
      </c>
      <c r="CR13" s="532">
        <v>8399.56</v>
      </c>
      <c r="CS13" s="532">
        <v>375.43</v>
      </c>
      <c r="CT13" s="532">
        <v>15160.41</v>
      </c>
      <c r="CU13" s="532">
        <v>11475.14</v>
      </c>
      <c r="CV13" s="532">
        <v>4129.11</v>
      </c>
      <c r="CW13" s="532">
        <v>2644.77</v>
      </c>
      <c r="CX13" s="532">
        <v>207.95</v>
      </c>
      <c r="CY13" s="532">
        <v>7751.06</v>
      </c>
      <c r="CZ13" s="532">
        <v>4197.57</v>
      </c>
      <c r="DA13" s="532">
        <v>4997.62</v>
      </c>
      <c r="DB13" s="532">
        <v>3102.34</v>
      </c>
      <c r="DC13" s="532">
        <v>1995.64</v>
      </c>
      <c r="DD13" s="532">
        <v>5788.47</v>
      </c>
      <c r="DE13" s="532">
        <v>8582.43</v>
      </c>
      <c r="DF13" s="532">
        <v>17978.27135960834</v>
      </c>
      <c r="DG13" s="532">
        <v>25795.079609241006</v>
      </c>
      <c r="DH13" s="532">
        <v>12671.674585</v>
      </c>
      <c r="DI13" s="532">
        <v>2726.982568586781</v>
      </c>
      <c r="DJ13" s="532">
        <v>2622.271955440337</v>
      </c>
      <c r="DK13" s="532">
        <v>3918.8488950581277</v>
      </c>
      <c r="DL13" s="532">
        <v>275.7280897489641</v>
      </c>
      <c r="DM13" s="532">
        <v>784.8883493966168</v>
      </c>
      <c r="DN13" s="532">
        <v>4036.29165</v>
      </c>
      <c r="DO13" s="532">
        <v>10626.375537213711</v>
      </c>
      <c r="DP13" s="532">
        <v>5773.236830415189</v>
      </c>
      <c r="DQ13" s="532">
        <v>8772.433821739403</v>
      </c>
      <c r="DR13" s="532">
        <v>2197.5388879974944</v>
      </c>
      <c r="DS13" s="532">
        <v>12319.38932</v>
      </c>
      <c r="DT13" s="532">
        <v>4619.483411029804</v>
      </c>
      <c r="DU13" s="532">
        <v>2621.05630909073</v>
      </c>
      <c r="DV13" s="532">
        <v>10279.52901</v>
      </c>
      <c r="DW13" s="532">
        <v>7993.3505237510735</v>
      </c>
      <c r="DX13" s="532">
        <v>3176.798464828066</v>
      </c>
      <c r="DY13" s="532">
        <v>9346.144936231187</v>
      </c>
      <c r="DZ13" s="532">
        <v>13366.054001919938</v>
      </c>
      <c r="EA13" s="532">
        <v>10413.500186464085</v>
      </c>
      <c r="EB13" s="532">
        <v>4527.149403871503</v>
      </c>
      <c r="EC13" s="532">
        <v>12374.313047937865</v>
      </c>
      <c r="ED13" s="532">
        <v>22607.317732511678</v>
      </c>
      <c r="EE13" s="532">
        <v>19586.80015550954</v>
      </c>
      <c r="EF13" s="532">
        <v>19183.981501312413</v>
      </c>
      <c r="EG13" s="532">
        <v>3602.0062237544485</v>
      </c>
      <c r="EH13" s="532">
        <v>18837.063339934994</v>
      </c>
      <c r="EI13" s="532">
        <v>21211.629409925077</v>
      </c>
      <c r="EJ13" s="532">
        <v>22236.145958567467</v>
      </c>
      <c r="EK13" s="532">
        <v>13766.229762652752</v>
      </c>
      <c r="EL13" s="532">
        <v>2372.497672706081</v>
      </c>
      <c r="EM13" s="532">
        <v>12531.21397764927</v>
      </c>
      <c r="EN13" s="532">
        <v>14846.419538349712</v>
      </c>
      <c r="EO13" s="532">
        <v>25758.39695058663</v>
      </c>
      <c r="EP13" s="532">
        <v>324.66661085910425</v>
      </c>
      <c r="EQ13" s="532">
        <v>187.0067150269025</v>
      </c>
      <c r="ER13" s="532">
        <v>68.91970816460844</v>
      </c>
      <c r="ES13" s="532">
        <v>1524.3336963188283</v>
      </c>
      <c r="ET13" s="532">
        <v>381.6029458635056</v>
      </c>
      <c r="EU13" s="532">
        <v>101.45441706705797</v>
      </c>
      <c r="EV13" s="532">
        <v>341.23207072716065</v>
      </c>
      <c r="EW13" s="532">
        <v>394.0445682724526</v>
      </c>
      <c r="EX13" s="532">
        <v>313.6015663713634</v>
      </c>
      <c r="EY13" s="532">
        <v>137.13202936373895</v>
      </c>
      <c r="EZ13" s="532">
        <v>794.6189070617248</v>
      </c>
      <c r="FA13" s="532">
        <v>1320.100049782686</v>
      </c>
      <c r="FB13" s="532">
        <v>4322.909718797673</v>
      </c>
      <c r="FC13" s="532">
        <v>34721.01782246108</v>
      </c>
      <c r="FD13" s="532">
        <v>1636.0237321747013</v>
      </c>
      <c r="FE13" s="532">
        <v>17664.115253026554</v>
      </c>
      <c r="FF13" s="532">
        <v>4053.6165929360554</v>
      </c>
      <c r="FG13" s="532">
        <v>5603.9852035890435</v>
      </c>
      <c r="FH13" s="532">
        <v>24.101994724193496</v>
      </c>
      <c r="FI13" s="532">
        <v>135.3479897996297</v>
      </c>
      <c r="FJ13" s="532">
        <v>36.37194436887629</v>
      </c>
      <c r="FK13" s="532">
        <v>220.6396359329572</v>
      </c>
      <c r="FL13" s="532">
        <v>148.78853541986442</v>
      </c>
      <c r="FM13" s="532">
        <v>47.46615</v>
      </c>
      <c r="FN13" s="532">
        <v>508.77967740747556</v>
      </c>
      <c r="FO13" s="532">
        <v>40.00307218464006</v>
      </c>
      <c r="FP13" s="532">
        <v>162.456412432246</v>
      </c>
      <c r="FQ13" s="532">
        <v>11399.73533094182</v>
      </c>
      <c r="FR13" s="532">
        <v>209.36980631690435</v>
      </c>
      <c r="FS13" s="532">
        <v>5395.151278480859</v>
      </c>
      <c r="FT13" s="532">
        <v>181.44919930530085</v>
      </c>
      <c r="FU13" s="532">
        <v>511.13425158658976</v>
      </c>
      <c r="FV13" s="532">
        <v>1051.8072174169988</v>
      </c>
      <c r="FW13" s="532">
        <v>77.0544382186824</v>
      </c>
      <c r="FX13" s="532">
        <v>26.1147618926358</v>
      </c>
      <c r="FY13" s="532">
        <v>157.107258653193</v>
      </c>
      <c r="FZ13" s="532">
        <v>79.76141100762737</v>
      </c>
      <c r="GA13" s="532">
        <v>598.5598152828554</v>
      </c>
      <c r="GB13" s="532">
        <v>28.133285012156666</v>
      </c>
      <c r="GC13" s="532">
        <v>10560.677149444722</v>
      </c>
      <c r="GD13" s="532">
        <v>1205.6553254403834</v>
      </c>
      <c r="GE13" s="532">
        <v>352.32321501051325</v>
      </c>
      <c r="GF13" s="532">
        <v>314.83554182057094</v>
      </c>
      <c r="GG13" s="532">
        <v>97.45303727274126</v>
      </c>
      <c r="GH13" s="532">
        <v>13894.268954472465</v>
      </c>
      <c r="GI13" s="532">
        <v>4664.304951877307</v>
      </c>
      <c r="GJ13" s="532">
        <v>93.03436278414249</v>
      </c>
      <c r="GK13" s="532">
        <v>91726.84116712418</v>
      </c>
      <c r="GL13" s="532">
        <v>9.81960935705529</v>
      </c>
      <c r="GM13" s="532">
        <v>21.894908544282792</v>
      </c>
      <c r="GN13" s="532">
        <v>78.40978432300301</v>
      </c>
      <c r="GO13" s="532">
        <v>69237.26753906732</v>
      </c>
      <c r="GP13" s="532">
        <v>390.622938526238</v>
      </c>
      <c r="GQ13" s="532">
        <v>20.131831796802835</v>
      </c>
      <c r="GR13" s="532">
        <v>206.1311943442839</v>
      </c>
      <c r="GS13" s="532">
        <v>254.960032059395</v>
      </c>
      <c r="GT13" s="532">
        <v>24238.190289122995</v>
      </c>
      <c r="GU13" s="532">
        <v>13921.901374977013</v>
      </c>
      <c r="GV13" s="532">
        <v>803.1272175651576</v>
      </c>
      <c r="GW13" s="532">
        <v>49951.923077399566</v>
      </c>
      <c r="GX13" s="532" t="s">
        <v>270</v>
      </c>
      <c r="GY13" s="532">
        <v>135.0382926428007</v>
      </c>
      <c r="GZ13" s="532">
        <v>370.6311706611364</v>
      </c>
      <c r="HA13" s="532">
        <v>15530.251465392515</v>
      </c>
      <c r="HB13" s="532">
        <v>549.8307987068259</v>
      </c>
      <c r="HC13" s="532">
        <v>63.66937279299339</v>
      </c>
      <c r="HD13" s="532">
        <v>330.2719015797573</v>
      </c>
      <c r="HE13" s="532">
        <v>0.3040529993558937</v>
      </c>
      <c r="HF13" s="532">
        <v>8483.433181325046</v>
      </c>
    </row>
    <row r="14" spans="1:214" ht="24.75" customHeight="1">
      <c r="A14" s="84" t="s">
        <v>271</v>
      </c>
      <c r="B14" s="529">
        <v>0</v>
      </c>
      <c r="C14" s="529">
        <v>0</v>
      </c>
      <c r="D14" s="530">
        <v>0</v>
      </c>
      <c r="E14" s="531">
        <v>0</v>
      </c>
      <c r="F14" s="532">
        <v>0</v>
      </c>
      <c r="G14" s="531">
        <v>0</v>
      </c>
      <c r="H14" s="535">
        <v>0</v>
      </c>
      <c r="I14" s="535">
        <v>0</v>
      </c>
      <c r="J14" s="532">
        <v>0</v>
      </c>
      <c r="K14" s="531">
        <v>0</v>
      </c>
      <c r="L14" s="549">
        <v>0</v>
      </c>
      <c r="M14" s="532">
        <v>0</v>
      </c>
      <c r="N14" s="532">
        <v>0</v>
      </c>
      <c r="O14" s="532">
        <v>0</v>
      </c>
      <c r="P14" s="545">
        <v>0</v>
      </c>
      <c r="Q14" s="432">
        <v>0</v>
      </c>
      <c r="R14" s="543">
        <v>0</v>
      </c>
      <c r="S14" s="473">
        <v>0</v>
      </c>
      <c r="T14" s="543">
        <v>0</v>
      </c>
      <c r="U14" s="334">
        <v>0</v>
      </c>
      <c r="V14" s="532">
        <v>0</v>
      </c>
      <c r="W14" s="532">
        <v>0</v>
      </c>
      <c r="X14" s="532">
        <v>0</v>
      </c>
      <c r="Y14" s="532">
        <v>0</v>
      </c>
      <c r="Z14" s="532">
        <v>0</v>
      </c>
      <c r="AA14" s="532">
        <v>0</v>
      </c>
      <c r="AB14" s="532">
        <v>0</v>
      </c>
      <c r="AC14" s="532">
        <v>0</v>
      </c>
      <c r="AD14" s="532">
        <v>0</v>
      </c>
      <c r="AE14" s="532">
        <v>0</v>
      </c>
      <c r="AF14" s="532">
        <v>0</v>
      </c>
      <c r="AG14" s="532">
        <v>0</v>
      </c>
      <c r="AH14" s="532">
        <v>0</v>
      </c>
      <c r="AI14" s="532">
        <v>0</v>
      </c>
      <c r="AJ14" s="532">
        <v>0</v>
      </c>
      <c r="AK14" s="532">
        <v>0</v>
      </c>
      <c r="AL14" s="532">
        <v>0</v>
      </c>
      <c r="AM14" s="532">
        <v>0</v>
      </c>
      <c r="AN14" s="532">
        <v>0</v>
      </c>
      <c r="AO14" s="532">
        <v>0</v>
      </c>
      <c r="AP14" s="532">
        <v>0</v>
      </c>
      <c r="AQ14" s="532">
        <v>0</v>
      </c>
      <c r="AR14" s="532">
        <v>0</v>
      </c>
      <c r="AS14" s="532">
        <v>0</v>
      </c>
      <c r="AT14" s="532">
        <v>0</v>
      </c>
      <c r="AU14" s="532">
        <v>0</v>
      </c>
      <c r="AV14" s="532">
        <v>0</v>
      </c>
      <c r="AW14" s="532">
        <v>0</v>
      </c>
      <c r="AX14" s="532">
        <v>0</v>
      </c>
      <c r="AY14" s="532">
        <v>0</v>
      </c>
      <c r="AZ14" s="532">
        <v>0</v>
      </c>
      <c r="BA14" s="532">
        <v>0</v>
      </c>
      <c r="BB14" s="532">
        <v>0</v>
      </c>
      <c r="BC14" s="532">
        <v>0</v>
      </c>
      <c r="BD14" s="532">
        <v>0</v>
      </c>
      <c r="BE14" s="532">
        <v>0</v>
      </c>
      <c r="BF14" s="532">
        <v>0</v>
      </c>
      <c r="BG14" s="532">
        <v>0</v>
      </c>
      <c r="BH14" s="532">
        <v>0</v>
      </c>
      <c r="BI14" s="532">
        <v>0</v>
      </c>
      <c r="BJ14" s="532">
        <v>0</v>
      </c>
      <c r="BK14" s="532">
        <v>206.5</v>
      </c>
      <c r="BL14" s="532">
        <v>495.51</v>
      </c>
      <c r="BM14" s="532">
        <v>0</v>
      </c>
      <c r="BN14" s="532">
        <v>42.27</v>
      </c>
      <c r="BO14" s="532">
        <v>0</v>
      </c>
      <c r="BP14" s="532">
        <v>0</v>
      </c>
      <c r="BQ14" s="532">
        <v>0</v>
      </c>
      <c r="BR14" s="532">
        <v>0</v>
      </c>
      <c r="BS14" s="532">
        <v>0</v>
      </c>
      <c r="BT14" s="532">
        <v>0</v>
      </c>
      <c r="BU14" s="532">
        <v>0</v>
      </c>
      <c r="BV14" s="532">
        <v>0</v>
      </c>
      <c r="BW14" s="532">
        <v>0</v>
      </c>
      <c r="BX14" s="532">
        <v>0</v>
      </c>
      <c r="BY14" s="532">
        <v>0</v>
      </c>
      <c r="BZ14" s="532">
        <v>0</v>
      </c>
      <c r="CA14" s="532">
        <v>0</v>
      </c>
      <c r="CB14" s="532">
        <v>780.1</v>
      </c>
      <c r="CC14" s="532"/>
      <c r="CD14" s="532"/>
      <c r="CE14" s="532"/>
      <c r="CF14" s="532"/>
      <c r="CG14" s="532"/>
      <c r="CH14" s="532">
        <v>0</v>
      </c>
      <c r="CI14" s="532">
        <v>0</v>
      </c>
      <c r="CJ14" s="532">
        <v>0</v>
      </c>
      <c r="CK14" s="532">
        <v>0</v>
      </c>
      <c r="CL14" s="532">
        <v>0</v>
      </c>
      <c r="CM14" s="532">
        <v>0</v>
      </c>
      <c r="CN14" s="532">
        <v>0</v>
      </c>
      <c r="CO14" s="532">
        <v>0</v>
      </c>
      <c r="CP14" s="532">
        <v>0</v>
      </c>
      <c r="CQ14" s="532">
        <v>0</v>
      </c>
      <c r="CR14" s="532">
        <v>0</v>
      </c>
      <c r="CS14" s="532">
        <v>0</v>
      </c>
      <c r="CT14" s="532">
        <v>0</v>
      </c>
      <c r="CU14" s="532">
        <v>0</v>
      </c>
      <c r="CV14" s="532">
        <v>0</v>
      </c>
      <c r="CW14" s="532">
        <v>0</v>
      </c>
      <c r="CX14" s="532">
        <v>0</v>
      </c>
      <c r="CY14" s="532">
        <v>0</v>
      </c>
      <c r="CZ14" s="532">
        <v>0</v>
      </c>
      <c r="DA14" s="532">
        <v>0</v>
      </c>
      <c r="DB14" s="532">
        <v>0</v>
      </c>
      <c r="DC14" s="532">
        <v>0</v>
      </c>
      <c r="DD14" s="532">
        <v>0</v>
      </c>
      <c r="DE14" s="532">
        <v>0</v>
      </c>
      <c r="DF14" s="532">
        <v>0</v>
      </c>
      <c r="DG14" s="532">
        <v>0</v>
      </c>
      <c r="DH14" s="532">
        <v>0</v>
      </c>
      <c r="DI14" s="532">
        <v>0</v>
      </c>
      <c r="DJ14" s="532">
        <v>0</v>
      </c>
      <c r="DK14" s="532">
        <v>0</v>
      </c>
      <c r="DL14" s="532">
        <v>0</v>
      </c>
      <c r="DM14" s="532">
        <v>0</v>
      </c>
      <c r="DN14" s="532">
        <v>0.23</v>
      </c>
      <c r="DO14" s="532">
        <v>0</v>
      </c>
      <c r="DP14" s="532">
        <v>0</v>
      </c>
      <c r="DQ14" s="532">
        <v>11434.187634584638</v>
      </c>
      <c r="DR14" s="532">
        <v>2319.97813187073</v>
      </c>
      <c r="DS14" s="532">
        <v>0</v>
      </c>
      <c r="DT14" s="532">
        <v>248.90454575481917</v>
      </c>
      <c r="DU14" s="532">
        <v>0</v>
      </c>
      <c r="DV14" s="532">
        <v>0</v>
      </c>
      <c r="DW14" s="532">
        <v>0</v>
      </c>
      <c r="DX14" s="532">
        <v>38.38096198939086</v>
      </c>
      <c r="DY14" s="532">
        <v>69.18494473835247</v>
      </c>
      <c r="DZ14" s="532">
        <v>871.3902857258039</v>
      </c>
      <c r="EA14" s="532">
        <v>50.10925853226363</v>
      </c>
      <c r="EB14" s="532">
        <v>0</v>
      </c>
      <c r="EC14" s="532">
        <v>111.23916738233676</v>
      </c>
      <c r="ED14" s="532">
        <v>404.00027499598957</v>
      </c>
      <c r="EE14" s="532">
        <v>12.427910483094342</v>
      </c>
      <c r="EF14" s="532">
        <v>0</v>
      </c>
      <c r="EG14" s="532">
        <v>1075.7904052158424</v>
      </c>
      <c r="EH14" s="532">
        <v>636.3001812688822</v>
      </c>
      <c r="EI14" s="532">
        <v>92.92003391048738</v>
      </c>
      <c r="EJ14" s="532">
        <v>44.44001573115866</v>
      </c>
      <c r="EK14" s="532">
        <v>1217.0501250733776</v>
      </c>
      <c r="EL14" s="532">
        <v>1952.1842165274109</v>
      </c>
      <c r="EM14" s="532">
        <v>0</v>
      </c>
      <c r="EN14" s="532">
        <v>151.1983173742182</v>
      </c>
      <c r="EO14" s="532">
        <v>0</v>
      </c>
      <c r="EP14" s="532">
        <v>0</v>
      </c>
      <c r="EQ14" s="532">
        <v>0</v>
      </c>
      <c r="ER14" s="532">
        <v>0</v>
      </c>
      <c r="ES14" s="532">
        <v>0</v>
      </c>
      <c r="ET14" s="532">
        <v>0</v>
      </c>
      <c r="EU14" s="532">
        <v>130.32828999999998</v>
      </c>
      <c r="EV14" s="532">
        <v>105</v>
      </c>
      <c r="EW14" s="532">
        <v>0</v>
      </c>
      <c r="EX14" s="532">
        <v>0</v>
      </c>
      <c r="EY14" s="532">
        <v>0</v>
      </c>
      <c r="EZ14" s="532">
        <v>0</v>
      </c>
      <c r="FA14" s="532">
        <v>0</v>
      </c>
      <c r="FB14" s="532">
        <v>0</v>
      </c>
      <c r="FC14" s="532">
        <v>0</v>
      </c>
      <c r="FD14" s="532">
        <v>12</v>
      </c>
      <c r="FE14" s="532">
        <v>0</v>
      </c>
      <c r="FF14" s="532">
        <v>0</v>
      </c>
      <c r="FG14" s="532">
        <v>0</v>
      </c>
      <c r="FH14" s="532">
        <v>0</v>
      </c>
      <c r="FI14" s="532">
        <v>0</v>
      </c>
      <c r="FJ14" s="532">
        <v>0</v>
      </c>
      <c r="FK14" s="532">
        <v>166.64998791217647</v>
      </c>
      <c r="FL14" s="532">
        <v>0</v>
      </c>
      <c r="FM14" s="532">
        <v>444.4001668053126</v>
      </c>
      <c r="FN14" s="532">
        <v>0</v>
      </c>
      <c r="FO14" s="532">
        <v>0</v>
      </c>
      <c r="FP14" s="532">
        <v>0</v>
      </c>
      <c r="FQ14" s="532">
        <v>222.20005657999639</v>
      </c>
      <c r="FR14" s="532">
        <v>0</v>
      </c>
      <c r="FS14" s="532">
        <v>0</v>
      </c>
      <c r="FT14" s="532">
        <v>0</v>
      </c>
      <c r="FU14" s="532">
        <v>0</v>
      </c>
      <c r="FV14" s="532">
        <v>0</v>
      </c>
      <c r="FW14" s="532">
        <v>1860.0379160794746</v>
      </c>
      <c r="FX14" s="532">
        <v>1276.6195496258526</v>
      </c>
      <c r="FY14" s="532">
        <v>1719.087921119241</v>
      </c>
      <c r="FZ14" s="532">
        <v>0</v>
      </c>
      <c r="GA14" s="532">
        <v>889.608175173393</v>
      </c>
      <c r="GB14" s="532">
        <v>32.723994764945544</v>
      </c>
      <c r="GC14" s="532">
        <v>44.4980844914779</v>
      </c>
      <c r="GD14" s="532">
        <v>0</v>
      </c>
      <c r="GE14" s="532">
        <v>365.28197687881743</v>
      </c>
      <c r="GF14" s="532">
        <v>0</v>
      </c>
      <c r="GG14" s="532">
        <v>0</v>
      </c>
      <c r="GH14" s="532">
        <v>0</v>
      </c>
      <c r="GI14" s="532">
        <v>313.2023697202614</v>
      </c>
      <c r="GJ14" s="532">
        <v>0</v>
      </c>
      <c r="GK14" s="532">
        <v>347.648930561763</v>
      </c>
      <c r="GL14" s="532">
        <v>0</v>
      </c>
      <c r="GM14" s="532">
        <v>2.015062793876794</v>
      </c>
      <c r="GN14" s="532">
        <v>0</v>
      </c>
      <c r="GO14" s="532">
        <v>0</v>
      </c>
      <c r="GP14" s="532">
        <v>8.8479</v>
      </c>
      <c r="GQ14" s="532">
        <v>16</v>
      </c>
      <c r="GR14" s="532">
        <v>362.58007000000003</v>
      </c>
      <c r="GS14" s="532">
        <v>0</v>
      </c>
      <c r="GT14" s="532">
        <v>0</v>
      </c>
      <c r="GU14" s="532">
        <v>0</v>
      </c>
      <c r="GV14" s="532">
        <v>0</v>
      </c>
      <c r="GW14" s="532">
        <v>243.78751528911985</v>
      </c>
      <c r="GX14" s="532">
        <v>0</v>
      </c>
      <c r="GY14" s="532">
        <v>0</v>
      </c>
      <c r="GZ14" s="532">
        <v>0</v>
      </c>
      <c r="HA14" s="532">
        <v>0</v>
      </c>
      <c r="HB14" s="532">
        <v>0</v>
      </c>
      <c r="HC14" s="532">
        <v>0</v>
      </c>
      <c r="HD14" s="532">
        <v>0</v>
      </c>
      <c r="HE14" s="532">
        <v>0</v>
      </c>
      <c r="HF14" s="532">
        <v>0</v>
      </c>
    </row>
    <row r="15" spans="1:214" ht="24.75" customHeight="1">
      <c r="A15" s="84" t="s">
        <v>272</v>
      </c>
      <c r="B15" s="529">
        <v>0</v>
      </c>
      <c r="C15" s="529">
        <v>21.9</v>
      </c>
      <c r="D15" s="530">
        <v>0</v>
      </c>
      <c r="E15" s="531">
        <v>0</v>
      </c>
      <c r="F15" s="532">
        <v>0</v>
      </c>
      <c r="G15" s="531">
        <v>0</v>
      </c>
      <c r="H15" s="535">
        <v>0</v>
      </c>
      <c r="I15" s="535">
        <v>0</v>
      </c>
      <c r="J15" s="532">
        <v>0</v>
      </c>
      <c r="K15" s="531">
        <v>0</v>
      </c>
      <c r="L15" s="549">
        <v>0</v>
      </c>
      <c r="M15" s="532">
        <v>0</v>
      </c>
      <c r="N15" s="532">
        <v>0</v>
      </c>
      <c r="O15" s="532">
        <v>0</v>
      </c>
      <c r="P15" s="543">
        <v>0</v>
      </c>
      <c r="Q15" s="432">
        <v>4.5</v>
      </c>
      <c r="R15" s="543">
        <v>0</v>
      </c>
      <c r="S15" s="473">
        <v>0</v>
      </c>
      <c r="T15" s="543">
        <v>0</v>
      </c>
      <c r="U15" s="334">
        <v>0</v>
      </c>
      <c r="V15" s="532">
        <v>0</v>
      </c>
      <c r="W15" s="532">
        <v>0</v>
      </c>
      <c r="X15" s="532">
        <v>0</v>
      </c>
      <c r="Y15" s="532">
        <v>0</v>
      </c>
      <c r="Z15" s="532">
        <v>0</v>
      </c>
      <c r="AA15" s="532">
        <v>0</v>
      </c>
      <c r="AB15" s="532">
        <v>0</v>
      </c>
      <c r="AC15" s="532">
        <v>0</v>
      </c>
      <c r="AD15" s="532">
        <v>0</v>
      </c>
      <c r="AE15" s="532">
        <v>0</v>
      </c>
      <c r="AF15" s="532">
        <v>0</v>
      </c>
      <c r="AG15" s="532">
        <v>0</v>
      </c>
      <c r="AH15" s="532">
        <v>0</v>
      </c>
      <c r="AI15" s="532">
        <v>0</v>
      </c>
      <c r="AJ15" s="532">
        <v>0</v>
      </c>
      <c r="AK15" s="532">
        <v>0</v>
      </c>
      <c r="AL15" s="532">
        <v>0</v>
      </c>
      <c r="AM15" s="532">
        <v>0</v>
      </c>
      <c r="AN15" s="532">
        <v>0</v>
      </c>
      <c r="AO15" s="532">
        <v>0</v>
      </c>
      <c r="AP15" s="532">
        <v>0</v>
      </c>
      <c r="AQ15" s="532">
        <v>0</v>
      </c>
      <c r="AR15" s="532">
        <v>0</v>
      </c>
      <c r="AS15" s="532">
        <v>0</v>
      </c>
      <c r="AT15" s="532">
        <v>0</v>
      </c>
      <c r="AU15" s="532">
        <v>0</v>
      </c>
      <c r="AV15" s="532">
        <v>0</v>
      </c>
      <c r="AW15" s="532">
        <v>0</v>
      </c>
      <c r="AX15" s="532">
        <v>0</v>
      </c>
      <c r="AY15" s="532">
        <v>0</v>
      </c>
      <c r="AZ15" s="532">
        <v>0</v>
      </c>
      <c r="BA15" s="532">
        <v>0</v>
      </c>
      <c r="BB15" s="532">
        <v>0</v>
      </c>
      <c r="BC15" s="532">
        <v>0</v>
      </c>
      <c r="BD15" s="532">
        <v>0</v>
      </c>
      <c r="BE15" s="532">
        <v>0</v>
      </c>
      <c r="BF15" s="532">
        <v>0</v>
      </c>
      <c r="BG15" s="532">
        <v>0</v>
      </c>
      <c r="BH15" s="532">
        <v>0</v>
      </c>
      <c r="BI15" s="532">
        <v>0</v>
      </c>
      <c r="BJ15" s="532">
        <v>25.57</v>
      </c>
      <c r="BK15" s="532">
        <v>0</v>
      </c>
      <c r="BL15" s="532">
        <v>236.4</v>
      </c>
      <c r="BM15" s="532">
        <v>0</v>
      </c>
      <c r="BN15" s="532">
        <v>916.14</v>
      </c>
      <c r="BO15" s="532">
        <v>589.64</v>
      </c>
      <c r="BP15" s="532">
        <v>0</v>
      </c>
      <c r="BQ15" s="532">
        <v>0</v>
      </c>
      <c r="BR15" s="532">
        <v>0</v>
      </c>
      <c r="BS15" s="532">
        <v>0</v>
      </c>
      <c r="BT15" s="532">
        <v>0</v>
      </c>
      <c r="BU15" s="532">
        <v>0</v>
      </c>
      <c r="BV15" s="532">
        <v>13.49</v>
      </c>
      <c r="BW15" s="532">
        <v>0</v>
      </c>
      <c r="BX15" s="532">
        <v>0</v>
      </c>
      <c r="BY15" s="532">
        <v>0</v>
      </c>
      <c r="BZ15" s="532">
        <v>83.11</v>
      </c>
      <c r="CA15" s="532">
        <v>3696.02</v>
      </c>
      <c r="CB15" s="532">
        <v>3119.64</v>
      </c>
      <c r="CC15" s="532">
        <v>2073.19</v>
      </c>
      <c r="CD15" s="532">
        <v>3554.58</v>
      </c>
      <c r="CE15" s="532">
        <v>1659.81</v>
      </c>
      <c r="CF15" s="532">
        <v>35.08</v>
      </c>
      <c r="CG15" s="532">
        <v>0</v>
      </c>
      <c r="CH15" s="532">
        <v>2207.2</v>
      </c>
      <c r="CI15" s="532">
        <v>0</v>
      </c>
      <c r="CJ15" s="532">
        <v>0</v>
      </c>
      <c r="CK15" s="532">
        <v>4</v>
      </c>
      <c r="CL15" s="532">
        <v>0</v>
      </c>
      <c r="CM15" s="532">
        <v>248.06</v>
      </c>
      <c r="CN15" s="532">
        <v>50.37</v>
      </c>
      <c r="CO15" s="532">
        <v>164.14</v>
      </c>
      <c r="CP15" s="532">
        <v>88</v>
      </c>
      <c r="CQ15" s="532">
        <v>49.4</v>
      </c>
      <c r="CR15" s="532">
        <v>77.9</v>
      </c>
      <c r="CS15" s="532">
        <v>0</v>
      </c>
      <c r="CT15" s="532">
        <v>0</v>
      </c>
      <c r="CU15" s="532">
        <v>1336.78</v>
      </c>
      <c r="CV15" s="532">
        <v>0</v>
      </c>
      <c r="CW15" s="532">
        <v>3142.01</v>
      </c>
      <c r="CX15" s="532">
        <v>1733.72</v>
      </c>
      <c r="CY15" s="532">
        <v>2835.68</v>
      </c>
      <c r="CZ15" s="532">
        <v>1315.47</v>
      </c>
      <c r="DA15" s="532">
        <v>398.96</v>
      </c>
      <c r="DB15" s="532">
        <v>2451.29</v>
      </c>
      <c r="DC15" s="532">
        <v>2313.95</v>
      </c>
      <c r="DD15" s="532">
        <v>1831.08</v>
      </c>
      <c r="DE15" s="532">
        <v>2029.81</v>
      </c>
      <c r="DF15" s="532">
        <v>52.04707</v>
      </c>
      <c r="DG15" s="532">
        <v>1800.49747</v>
      </c>
      <c r="DH15" s="532">
        <v>1590.7760799999999</v>
      </c>
      <c r="DI15" s="532">
        <v>2576.754308969762</v>
      </c>
      <c r="DJ15" s="532">
        <v>2041.83268</v>
      </c>
      <c r="DK15" s="532">
        <v>37.734019999999994</v>
      </c>
      <c r="DL15" s="532">
        <v>13307.782100000002</v>
      </c>
      <c r="DM15" s="532">
        <v>5692.917520000001</v>
      </c>
      <c r="DN15" s="532">
        <v>2527.49552</v>
      </c>
      <c r="DO15" s="532">
        <v>2357.950467580582</v>
      </c>
      <c r="DP15" s="532">
        <v>3090.1035862414365</v>
      </c>
      <c r="DQ15" s="532">
        <v>2884.6663705335645</v>
      </c>
      <c r="DR15" s="532">
        <v>389.30875352826183</v>
      </c>
      <c r="DS15" s="532">
        <v>3379.699651553149</v>
      </c>
      <c r="DT15" s="532">
        <v>3062.066575892769</v>
      </c>
      <c r="DU15" s="532">
        <v>2336.8500175994054</v>
      </c>
      <c r="DV15" s="532">
        <v>982.6332679406902</v>
      </c>
      <c r="DW15" s="532">
        <v>3113.9787008988465</v>
      </c>
      <c r="DX15" s="532">
        <v>2953.118126658629</v>
      </c>
      <c r="DY15" s="532">
        <v>2903.4372999999996</v>
      </c>
      <c r="DZ15" s="532">
        <v>922.3743180783466</v>
      </c>
      <c r="EA15" s="532">
        <v>3420.016013779749</v>
      </c>
      <c r="EB15" s="532">
        <v>3802.1850251107116</v>
      </c>
      <c r="EC15" s="532">
        <v>4831.51125403973</v>
      </c>
      <c r="ED15" s="532">
        <v>1681.302212869945</v>
      </c>
      <c r="EE15" s="532">
        <v>812.8620422742083</v>
      </c>
      <c r="EF15" s="532">
        <v>4212.057728363445</v>
      </c>
      <c r="EG15" s="532">
        <v>4463.626345750473</v>
      </c>
      <c r="EH15" s="532">
        <v>7258.59757</v>
      </c>
      <c r="EI15" s="532">
        <v>9390.179264160668</v>
      </c>
      <c r="EJ15" s="532">
        <v>0</v>
      </c>
      <c r="EK15" s="532">
        <v>7570.061190558248</v>
      </c>
      <c r="EL15" s="532">
        <v>5594.421147235469</v>
      </c>
      <c r="EM15" s="532">
        <v>11212.958297804105</v>
      </c>
      <c r="EN15" s="532">
        <v>14665.610547002847</v>
      </c>
      <c r="EO15" s="532">
        <v>13643.875320334912</v>
      </c>
      <c r="EP15" s="532">
        <v>8873.49930519582</v>
      </c>
      <c r="EQ15" s="532">
        <v>16215.480649999998</v>
      </c>
      <c r="ER15" s="532">
        <v>15506.162193798851</v>
      </c>
      <c r="ES15" s="532">
        <v>411.12368988149575</v>
      </c>
      <c r="ET15" s="532">
        <v>9058.44655065034</v>
      </c>
      <c r="EU15" s="532">
        <v>11280.17652967391</v>
      </c>
      <c r="EV15" s="532">
        <v>9213.734284823193</v>
      </c>
      <c r="EW15" s="532">
        <v>7024.738359530748</v>
      </c>
      <c r="EX15" s="532">
        <v>10023.568066227024</v>
      </c>
      <c r="EY15" s="532">
        <v>650.2770231706033</v>
      </c>
      <c r="EZ15" s="532">
        <v>12532.655794969254</v>
      </c>
      <c r="FA15" s="532">
        <v>3562.9905574436657</v>
      </c>
      <c r="FB15" s="532">
        <v>12561.110261969108</v>
      </c>
      <c r="FC15" s="532">
        <v>11763.945535519959</v>
      </c>
      <c r="FD15" s="532">
        <v>15291.90204</v>
      </c>
      <c r="FE15" s="532">
        <v>1.40901</v>
      </c>
      <c r="FF15" s="532">
        <v>8411.65886</v>
      </c>
      <c r="FG15" s="532">
        <v>13530.11517</v>
      </c>
      <c r="FH15" s="532">
        <v>14046.548560000001</v>
      </c>
      <c r="FI15" s="532">
        <v>17768.867642054414</v>
      </c>
      <c r="FJ15" s="532">
        <v>17780.663297333325</v>
      </c>
      <c r="FK15" s="532">
        <v>1743.8708800000002</v>
      </c>
      <c r="FL15" s="532">
        <v>8849.806269143974</v>
      </c>
      <c r="FM15" s="532">
        <v>0</v>
      </c>
      <c r="FN15" s="532">
        <v>7759.76149</v>
      </c>
      <c r="FO15" s="532">
        <v>6723.490386776932</v>
      </c>
      <c r="FP15" s="532">
        <v>6370.23914</v>
      </c>
      <c r="FQ15" s="532">
        <v>13297.17987</v>
      </c>
      <c r="FR15" s="532">
        <v>1344.6340038023295</v>
      </c>
      <c r="FS15" s="532">
        <v>7777.55779</v>
      </c>
      <c r="FT15" s="532">
        <v>4839.5652935380995</v>
      </c>
      <c r="FU15" s="532">
        <v>7085.51858</v>
      </c>
      <c r="FV15" s="532">
        <v>11668.58444921063</v>
      </c>
      <c r="FW15" s="532">
        <v>4634.504797994813</v>
      </c>
      <c r="FX15" s="532">
        <v>203</v>
      </c>
      <c r="FY15" s="532">
        <v>6458.54536</v>
      </c>
      <c r="FZ15" s="532">
        <v>9788.993509978722</v>
      </c>
      <c r="GA15" s="532">
        <v>8925.89969</v>
      </c>
      <c r="GB15" s="532">
        <v>10326.88573</v>
      </c>
      <c r="GC15" s="532">
        <v>0</v>
      </c>
      <c r="GD15" s="532">
        <v>13804.015960063956</v>
      </c>
      <c r="GE15" s="532">
        <v>14521.4428</v>
      </c>
      <c r="GF15" s="532">
        <v>0</v>
      </c>
      <c r="GG15" s="532">
        <v>13386.097699999998</v>
      </c>
      <c r="GH15" s="532">
        <v>0.029325771194467984</v>
      </c>
      <c r="GI15" s="532">
        <v>0.029325771194467984</v>
      </c>
      <c r="GJ15" s="532">
        <v>8960.120144499313</v>
      </c>
      <c r="GK15" s="532">
        <v>0</v>
      </c>
      <c r="GL15" s="532">
        <v>150.58406199232283</v>
      </c>
      <c r="GM15" s="532">
        <v>10272.05294</v>
      </c>
      <c r="GN15" s="532">
        <v>74.29963000000001</v>
      </c>
      <c r="GO15" s="532">
        <v>1438.2470661811199</v>
      </c>
      <c r="GP15" s="532">
        <v>475.76061</v>
      </c>
      <c r="GQ15" s="532">
        <v>0</v>
      </c>
      <c r="GR15" s="532">
        <v>0</v>
      </c>
      <c r="GS15" s="532">
        <v>3394.169792448849</v>
      </c>
      <c r="GT15" s="532">
        <v>0</v>
      </c>
      <c r="GU15" s="532">
        <v>4257.50721</v>
      </c>
      <c r="GV15" s="532">
        <v>106.57507610753704</v>
      </c>
      <c r="GW15" s="532">
        <v>7258.5922898370545</v>
      </c>
      <c r="GX15" s="532">
        <v>4815.466759999999</v>
      </c>
      <c r="GY15" s="532">
        <v>4468.75366</v>
      </c>
      <c r="GZ15" s="532">
        <v>134.19630799512962</v>
      </c>
      <c r="HA15" s="532">
        <v>36.5907458019113</v>
      </c>
      <c r="HB15" s="532">
        <v>13053.85234</v>
      </c>
      <c r="HC15" s="532">
        <v>15922.91625780152</v>
      </c>
      <c r="HD15" s="532">
        <v>9956.712224394554</v>
      </c>
      <c r="HE15" s="532">
        <v>11622.20656</v>
      </c>
      <c r="HF15" s="532">
        <v>0</v>
      </c>
    </row>
    <row r="16" spans="1:214" ht="24.75" customHeight="1">
      <c r="A16" s="84" t="s">
        <v>273</v>
      </c>
      <c r="B16" s="529">
        <v>95.7</v>
      </c>
      <c r="C16" s="529">
        <v>89.9</v>
      </c>
      <c r="D16" s="530">
        <v>32.2</v>
      </c>
      <c r="E16" s="531">
        <v>84.5</v>
      </c>
      <c r="F16" s="532">
        <v>135.1</v>
      </c>
      <c r="G16" s="531">
        <v>50</v>
      </c>
      <c r="H16" s="535">
        <v>207.1</v>
      </c>
      <c r="I16" s="535">
        <v>81.6</v>
      </c>
      <c r="J16" s="532">
        <v>61.3</v>
      </c>
      <c r="K16" s="531">
        <v>126.1</v>
      </c>
      <c r="L16" s="549">
        <v>161.8</v>
      </c>
      <c r="M16" s="532">
        <v>105</v>
      </c>
      <c r="N16" s="532">
        <v>283.43</v>
      </c>
      <c r="O16" s="532">
        <v>75.04</v>
      </c>
      <c r="P16" s="543">
        <v>378.34</v>
      </c>
      <c r="Q16" s="432">
        <v>360.1</v>
      </c>
      <c r="R16" s="543">
        <v>743.4</v>
      </c>
      <c r="S16" s="473">
        <v>108.2</v>
      </c>
      <c r="T16" s="543">
        <v>314.2</v>
      </c>
      <c r="U16" s="334">
        <v>526.9</v>
      </c>
      <c r="V16" s="532">
        <v>473.9</v>
      </c>
      <c r="W16" s="532">
        <v>386.3</v>
      </c>
      <c r="X16" s="532">
        <v>395.9</v>
      </c>
      <c r="Y16" s="532">
        <v>36.2</v>
      </c>
      <c r="Z16" s="532">
        <v>227.4</v>
      </c>
      <c r="AA16" s="532">
        <v>235.5</v>
      </c>
      <c r="AB16" s="532">
        <v>465.9</v>
      </c>
      <c r="AC16" s="532">
        <v>45.9</v>
      </c>
      <c r="AD16" s="532">
        <v>638.5</v>
      </c>
      <c r="AE16" s="532">
        <v>201.3</v>
      </c>
      <c r="AF16" s="532">
        <v>487.6</v>
      </c>
      <c r="AG16" s="532">
        <v>690.2</v>
      </c>
      <c r="AH16" s="532">
        <v>1849</v>
      </c>
      <c r="AI16" s="532">
        <v>1273.5</v>
      </c>
      <c r="AJ16" s="532">
        <v>386.1</v>
      </c>
      <c r="AK16" s="532">
        <v>4874.6</v>
      </c>
      <c r="AL16" s="532">
        <v>219.46</v>
      </c>
      <c r="AM16" s="532">
        <v>980.4</v>
      </c>
      <c r="AN16" s="532">
        <v>724.7</v>
      </c>
      <c r="AO16" s="532">
        <v>576.3</v>
      </c>
      <c r="AP16" s="532">
        <v>300.6</v>
      </c>
      <c r="AQ16" s="532">
        <v>970</v>
      </c>
      <c r="AR16" s="532">
        <v>144.02</v>
      </c>
      <c r="AS16" s="532">
        <v>794.48</v>
      </c>
      <c r="AT16" s="532">
        <v>191.29</v>
      </c>
      <c r="AU16" s="532">
        <v>157.44</v>
      </c>
      <c r="AV16" s="532">
        <v>436.2</v>
      </c>
      <c r="AW16" s="532">
        <v>137.84</v>
      </c>
      <c r="AX16" s="532">
        <v>101.3</v>
      </c>
      <c r="AY16" s="532">
        <v>412.3</v>
      </c>
      <c r="AZ16" s="532">
        <v>723.1</v>
      </c>
      <c r="BA16" s="532">
        <v>207.59</v>
      </c>
      <c r="BB16" s="532">
        <v>429.86</v>
      </c>
      <c r="BC16" s="532">
        <v>433.22</v>
      </c>
      <c r="BD16" s="532">
        <v>1103.64</v>
      </c>
      <c r="BE16" s="532">
        <v>847.16</v>
      </c>
      <c r="BF16" s="532">
        <v>524.84</v>
      </c>
      <c r="BG16" s="532">
        <v>706.47</v>
      </c>
      <c r="BH16" s="532">
        <v>289.86</v>
      </c>
      <c r="BI16" s="532">
        <v>196.71</v>
      </c>
      <c r="BJ16" s="532">
        <v>554.96</v>
      </c>
      <c r="BK16" s="532">
        <v>153.27</v>
      </c>
      <c r="BL16" s="532">
        <v>309.26</v>
      </c>
      <c r="BM16" s="532">
        <v>532.14</v>
      </c>
      <c r="BN16" s="532">
        <v>241.45</v>
      </c>
      <c r="BO16" s="532">
        <v>16950</v>
      </c>
      <c r="BP16" s="532">
        <v>181</v>
      </c>
      <c r="BQ16" s="532">
        <v>340.36</v>
      </c>
      <c r="BR16" s="532">
        <v>313.4</v>
      </c>
      <c r="BS16" s="532">
        <v>268.33</v>
      </c>
      <c r="BT16" s="532">
        <v>467.13</v>
      </c>
      <c r="BU16" s="532">
        <v>784.9</v>
      </c>
      <c r="BV16" s="532">
        <v>200.48</v>
      </c>
      <c r="BW16" s="532">
        <v>155.89</v>
      </c>
      <c r="BX16" s="532">
        <v>286.32</v>
      </c>
      <c r="BY16" s="532">
        <v>1451.67</v>
      </c>
      <c r="BZ16" s="532">
        <v>185.77</v>
      </c>
      <c r="CA16" s="532">
        <v>268.81</v>
      </c>
      <c r="CB16" s="532">
        <v>1321.168</v>
      </c>
      <c r="CC16" s="532">
        <v>140.15</v>
      </c>
      <c r="CD16" s="532">
        <v>788.2</v>
      </c>
      <c r="CE16" s="532">
        <v>463.78</v>
      </c>
      <c r="CF16" s="532">
        <v>209.2</v>
      </c>
      <c r="CG16" s="532">
        <v>225.15</v>
      </c>
      <c r="CH16" s="532">
        <v>240.73</v>
      </c>
      <c r="CI16" s="532">
        <v>312.67</v>
      </c>
      <c r="CJ16" s="532">
        <v>496.79</v>
      </c>
      <c r="CK16" s="532">
        <v>570.06</v>
      </c>
      <c r="CL16" s="532">
        <v>429.25</v>
      </c>
      <c r="CM16" s="532">
        <v>499.29</v>
      </c>
      <c r="CN16" s="532">
        <v>4031.05</v>
      </c>
      <c r="CO16" s="532">
        <v>305.88</v>
      </c>
      <c r="CP16" s="532">
        <v>687.23</v>
      </c>
      <c r="CQ16" s="532">
        <v>519.61</v>
      </c>
      <c r="CR16" s="532">
        <v>665.28</v>
      </c>
      <c r="CS16" s="532">
        <v>1128.93</v>
      </c>
      <c r="CT16" s="532">
        <v>4358.55</v>
      </c>
      <c r="CU16" s="532">
        <v>714.05</v>
      </c>
      <c r="CV16" s="532">
        <v>733.75</v>
      </c>
      <c r="CW16" s="532">
        <v>2538.66</v>
      </c>
      <c r="CX16" s="532">
        <v>719.39</v>
      </c>
      <c r="CY16" s="532">
        <v>622.49</v>
      </c>
      <c r="CZ16" s="532">
        <v>243.16</v>
      </c>
      <c r="DA16" s="532">
        <v>258.96</v>
      </c>
      <c r="DB16" s="532">
        <v>1373.72</v>
      </c>
      <c r="DC16" s="532">
        <v>6564.92</v>
      </c>
      <c r="DD16" s="532">
        <v>6471.02</v>
      </c>
      <c r="DE16" s="532">
        <v>595.17</v>
      </c>
      <c r="DF16" s="532">
        <v>200.0721674114813</v>
      </c>
      <c r="DG16" s="532">
        <v>12715.462344518282</v>
      </c>
      <c r="DH16" s="532">
        <v>538.40006672029</v>
      </c>
      <c r="DI16" s="532">
        <v>944.4926824303853</v>
      </c>
      <c r="DJ16" s="532">
        <v>5879.9906040214155</v>
      </c>
      <c r="DK16" s="532">
        <v>368.96080508640733</v>
      </c>
      <c r="DL16" s="532">
        <v>12496.303620046443</v>
      </c>
      <c r="DM16" s="532">
        <v>4199.286635150668</v>
      </c>
      <c r="DN16" s="532">
        <v>269.29933988592984</v>
      </c>
      <c r="DO16" s="532">
        <v>611.4264600585753</v>
      </c>
      <c r="DP16" s="532">
        <v>2858.7926784349042</v>
      </c>
      <c r="DQ16" s="532">
        <v>4955.895626160085</v>
      </c>
      <c r="DR16" s="532">
        <v>1226.1108560258244</v>
      </c>
      <c r="DS16" s="532">
        <v>483.56033952518027</v>
      </c>
      <c r="DT16" s="532">
        <v>1083.1878116516498</v>
      </c>
      <c r="DU16" s="532">
        <v>232.7668629673549</v>
      </c>
      <c r="DV16" s="532">
        <v>1396.1074623520765</v>
      </c>
      <c r="DW16" s="532">
        <v>452.03273579087767</v>
      </c>
      <c r="DX16" s="532">
        <v>1674.6330472270386</v>
      </c>
      <c r="DY16" s="532">
        <v>1314.66667506973</v>
      </c>
      <c r="DZ16" s="532">
        <v>354.5070367861208</v>
      </c>
      <c r="EA16" s="532">
        <v>377.2626934011316</v>
      </c>
      <c r="EB16" s="532">
        <v>306.7460463210902</v>
      </c>
      <c r="EC16" s="532">
        <v>1128.4864079192425</v>
      </c>
      <c r="ED16" s="532">
        <v>9825.861967274646</v>
      </c>
      <c r="EE16" s="532">
        <v>307.7249665208443</v>
      </c>
      <c r="EF16" s="532">
        <v>1223.5215251832626</v>
      </c>
      <c r="EG16" s="532">
        <v>1517.066240435571</v>
      </c>
      <c r="EH16" s="532">
        <v>763.122698398041</v>
      </c>
      <c r="EI16" s="532">
        <v>597.3036736156569</v>
      </c>
      <c r="EJ16" s="532">
        <v>313.8350593901187</v>
      </c>
      <c r="EK16" s="532">
        <v>344.0779114975464</v>
      </c>
      <c r="EL16" s="532">
        <v>226.8941914531822</v>
      </c>
      <c r="EM16" s="532">
        <v>323.4866236683713</v>
      </c>
      <c r="EN16" s="532">
        <v>313.37873275769783</v>
      </c>
      <c r="EO16" s="532">
        <v>684.2957885797479</v>
      </c>
      <c r="EP16" s="532">
        <v>308.7077185858645</v>
      </c>
      <c r="EQ16" s="532">
        <v>81.66366026167192</v>
      </c>
      <c r="ER16" s="532">
        <v>3027.149949867834</v>
      </c>
      <c r="ES16" s="532">
        <v>53.07507614666424</v>
      </c>
      <c r="ET16" s="532">
        <v>239.05596349093332</v>
      </c>
      <c r="EU16" s="532">
        <v>24651.777706766687</v>
      </c>
      <c r="EV16" s="532">
        <v>218.86323374329734</v>
      </c>
      <c r="EW16" s="532">
        <v>413.22861422521163</v>
      </c>
      <c r="EX16" s="532">
        <v>1328.2045821137135</v>
      </c>
      <c r="EY16" s="532">
        <v>8543.747908394891</v>
      </c>
      <c r="EZ16" s="532">
        <v>37944.09177606687</v>
      </c>
      <c r="FA16" s="532">
        <v>696.6669414628333</v>
      </c>
      <c r="FB16" s="532">
        <v>2759.4157792551423</v>
      </c>
      <c r="FC16" s="532">
        <v>3659.697433385712</v>
      </c>
      <c r="FD16" s="532">
        <v>1074.1194517008942</v>
      </c>
      <c r="FE16" s="532">
        <v>25926.136113382363</v>
      </c>
      <c r="FF16" s="532">
        <v>473.4201192865222</v>
      </c>
      <c r="FG16" s="532">
        <v>87.61147733834133</v>
      </c>
      <c r="FH16" s="532">
        <v>4128.436649218859</v>
      </c>
      <c r="FI16" s="532">
        <v>7.575800385142989</v>
      </c>
      <c r="FJ16" s="532">
        <v>79.62705562780101</v>
      </c>
      <c r="FK16" s="532">
        <v>62.397779290247456</v>
      </c>
      <c r="FL16" s="532">
        <v>182.61753858937982</v>
      </c>
      <c r="FM16" s="532">
        <v>396.56021710061196</v>
      </c>
      <c r="FN16" s="532">
        <v>181.48071242083714</v>
      </c>
      <c r="FO16" s="532">
        <v>99.89472720824251</v>
      </c>
      <c r="FP16" s="532">
        <v>24.2400147762021</v>
      </c>
      <c r="FQ16" s="532">
        <v>1345.9606510994624</v>
      </c>
      <c r="FR16" s="532">
        <v>1284.0405162607392</v>
      </c>
      <c r="FS16" s="532">
        <v>1938.4912750590054</v>
      </c>
      <c r="FT16" s="532">
        <v>13767.625073801331</v>
      </c>
      <c r="FU16" s="532">
        <v>174.01324350300933</v>
      </c>
      <c r="FV16" s="532">
        <v>2233.2539979656067</v>
      </c>
      <c r="FW16" s="532">
        <v>2105.340966066432</v>
      </c>
      <c r="FX16" s="532">
        <v>677.2711810841483</v>
      </c>
      <c r="FY16" s="532">
        <v>1384.9487407514262</v>
      </c>
      <c r="FZ16" s="532">
        <v>223.2278336057617</v>
      </c>
      <c r="GA16" s="532">
        <v>162.48189251550613</v>
      </c>
      <c r="GB16" s="532">
        <v>553.9362188365327</v>
      </c>
      <c r="GC16" s="532">
        <v>65.26026871082348</v>
      </c>
      <c r="GD16" s="532">
        <v>373.82413260775104</v>
      </c>
      <c r="GE16" s="532">
        <v>778.2571731936933</v>
      </c>
      <c r="GF16" s="532">
        <v>579.5348502611238</v>
      </c>
      <c r="GG16" s="532">
        <v>310.0387576684626</v>
      </c>
      <c r="GH16" s="532">
        <v>90.60808718266205</v>
      </c>
      <c r="GI16" s="532">
        <v>660.8376395223477</v>
      </c>
      <c r="GJ16" s="532">
        <v>372.79356877337483</v>
      </c>
      <c r="GK16" s="532">
        <v>1734.1573242256684</v>
      </c>
      <c r="GL16" s="532">
        <v>1361.6824242718649</v>
      </c>
      <c r="GM16" s="532">
        <v>42.8239897239524</v>
      </c>
      <c r="GN16" s="532">
        <v>215.99356005667806</v>
      </c>
      <c r="GO16" s="532">
        <v>1500.087336593752</v>
      </c>
      <c r="GP16" s="532">
        <v>1052.997527517057</v>
      </c>
      <c r="GQ16" s="532">
        <v>605.4846297690626</v>
      </c>
      <c r="GR16" s="532">
        <v>1904.9788028189496</v>
      </c>
      <c r="GS16" s="532">
        <v>472.4432468811856</v>
      </c>
      <c r="GT16" s="532">
        <v>1524.8300852267012</v>
      </c>
      <c r="GU16" s="532">
        <v>1037.155267570052</v>
      </c>
      <c r="GV16" s="532">
        <v>2554.4855748982277</v>
      </c>
      <c r="GW16" s="532">
        <v>8939.888154703012</v>
      </c>
      <c r="GX16" s="532">
        <v>1668.6323094384545</v>
      </c>
      <c r="GY16" s="532">
        <v>1055.3921073347992</v>
      </c>
      <c r="GZ16" s="532">
        <v>477.39124985579866</v>
      </c>
      <c r="HA16" s="532">
        <v>1166.2706522420717</v>
      </c>
      <c r="HB16" s="532">
        <v>37986.57401070776</v>
      </c>
      <c r="HC16" s="532">
        <v>240765.39207338914</v>
      </c>
      <c r="HD16" s="532">
        <v>45561.23131289682</v>
      </c>
      <c r="HE16" s="532">
        <v>0.0019083932287259232</v>
      </c>
      <c r="HF16" s="532">
        <v>315.92995393610437</v>
      </c>
    </row>
    <row r="17" spans="1:214" ht="24.75" customHeight="1">
      <c r="A17" s="84" t="s">
        <v>76</v>
      </c>
      <c r="B17" s="529">
        <v>33.2</v>
      </c>
      <c r="C17" s="529">
        <v>260.6</v>
      </c>
      <c r="D17" s="530">
        <v>391.1</v>
      </c>
      <c r="E17" s="531">
        <v>255.1</v>
      </c>
      <c r="F17" s="532">
        <v>338.4</v>
      </c>
      <c r="G17" s="531">
        <v>12.5</v>
      </c>
      <c r="H17" s="532">
        <v>5.6</v>
      </c>
      <c r="I17" s="535">
        <v>204.8</v>
      </c>
      <c r="J17" s="532">
        <v>266.3</v>
      </c>
      <c r="K17" s="531">
        <v>338.2</v>
      </c>
      <c r="L17" s="430">
        <v>118.2</v>
      </c>
      <c r="M17" s="532">
        <v>113.5</v>
      </c>
      <c r="N17" s="532">
        <v>160.18</v>
      </c>
      <c r="O17" s="532">
        <v>32.29</v>
      </c>
      <c r="P17" s="543">
        <v>126.1</v>
      </c>
      <c r="Q17" s="432">
        <v>67.9</v>
      </c>
      <c r="R17" s="543">
        <v>21.8</v>
      </c>
      <c r="S17" s="473">
        <v>120.6</v>
      </c>
      <c r="T17" s="543">
        <v>21.4</v>
      </c>
      <c r="U17" s="334">
        <v>160.5</v>
      </c>
      <c r="V17" s="532">
        <v>245.3</v>
      </c>
      <c r="W17" s="532">
        <v>106.8</v>
      </c>
      <c r="X17" s="532">
        <v>817.2</v>
      </c>
      <c r="Y17" s="532">
        <v>78.7</v>
      </c>
      <c r="Z17" s="532">
        <v>102.8</v>
      </c>
      <c r="AA17" s="532">
        <v>21.3</v>
      </c>
      <c r="AB17" s="532">
        <v>0</v>
      </c>
      <c r="AC17" s="532">
        <v>149.1</v>
      </c>
      <c r="AD17" s="532">
        <v>191.4</v>
      </c>
      <c r="AE17" s="532">
        <v>293.9</v>
      </c>
      <c r="AF17" s="532">
        <v>779.1</v>
      </c>
      <c r="AG17" s="532">
        <v>801.9</v>
      </c>
      <c r="AH17" s="532">
        <v>113.9</v>
      </c>
      <c r="AI17" s="532">
        <v>92.5</v>
      </c>
      <c r="AJ17" s="532">
        <v>440.3</v>
      </c>
      <c r="AK17" s="532">
        <v>218.4</v>
      </c>
      <c r="AL17" s="532">
        <v>725.44</v>
      </c>
      <c r="AM17" s="532">
        <v>131.6</v>
      </c>
      <c r="AN17" s="532">
        <v>286.6</v>
      </c>
      <c r="AO17" s="532">
        <v>823.3</v>
      </c>
      <c r="AP17" s="532">
        <v>268.6</v>
      </c>
      <c r="AQ17" s="532">
        <v>3292.2</v>
      </c>
      <c r="AR17" s="532">
        <v>141.46</v>
      </c>
      <c r="AS17" s="532">
        <v>204.44</v>
      </c>
      <c r="AT17" s="532">
        <v>359.43</v>
      </c>
      <c r="AU17" s="532">
        <v>203.62</v>
      </c>
      <c r="AV17" s="532">
        <v>701.1</v>
      </c>
      <c r="AW17" s="532">
        <v>170.34</v>
      </c>
      <c r="AX17" s="532">
        <v>1595.6</v>
      </c>
      <c r="AY17" s="532">
        <v>163.8</v>
      </c>
      <c r="AZ17" s="532">
        <v>681.6</v>
      </c>
      <c r="BA17" s="532">
        <v>527.2</v>
      </c>
      <c r="BB17" s="532">
        <v>560.35</v>
      </c>
      <c r="BC17" s="532">
        <v>545.44</v>
      </c>
      <c r="BD17" s="532">
        <v>616.1</v>
      </c>
      <c r="BE17" s="532">
        <v>561.61</v>
      </c>
      <c r="BF17" s="532">
        <v>1002.71</v>
      </c>
      <c r="BG17" s="532">
        <v>860.95</v>
      </c>
      <c r="BH17" s="532">
        <v>2452.57</v>
      </c>
      <c r="BI17" s="532">
        <v>555.8</v>
      </c>
      <c r="BJ17" s="532">
        <v>1457.34</v>
      </c>
      <c r="BK17" s="532">
        <v>787.36</v>
      </c>
      <c r="BL17" s="532">
        <v>4818.3</v>
      </c>
      <c r="BM17" s="532">
        <v>1827.56</v>
      </c>
      <c r="BN17" s="532">
        <v>1437.29</v>
      </c>
      <c r="BO17" s="532">
        <v>2143.73</v>
      </c>
      <c r="BP17" s="532">
        <v>4431.61</v>
      </c>
      <c r="BQ17" s="532">
        <v>2406.15</v>
      </c>
      <c r="BR17" s="532">
        <v>1261.5</v>
      </c>
      <c r="BS17" s="532">
        <v>3138.2</v>
      </c>
      <c r="BT17" s="532">
        <v>357.61</v>
      </c>
      <c r="BU17" s="532">
        <v>1464.6</v>
      </c>
      <c r="BV17" s="532">
        <v>195.11</v>
      </c>
      <c r="BW17" s="532">
        <v>659.25</v>
      </c>
      <c r="BX17" s="532">
        <v>1797.76</v>
      </c>
      <c r="BY17" s="532">
        <v>687.51</v>
      </c>
      <c r="BZ17" s="532">
        <v>4442.59</v>
      </c>
      <c r="CA17" s="532">
        <v>2260.36</v>
      </c>
      <c r="CB17" s="532">
        <v>1177.32</v>
      </c>
      <c r="CC17" s="532">
        <v>1305.57</v>
      </c>
      <c r="CD17" s="532">
        <v>1339.76</v>
      </c>
      <c r="CE17" s="532">
        <v>1127.99</v>
      </c>
      <c r="CF17" s="532">
        <v>1293.5</v>
      </c>
      <c r="CG17" s="532">
        <v>2208.76</v>
      </c>
      <c r="CH17" s="532">
        <v>3831.76</v>
      </c>
      <c r="CI17" s="532">
        <v>3489.82</v>
      </c>
      <c r="CJ17" s="532">
        <v>3303.59</v>
      </c>
      <c r="CK17" s="532">
        <v>4111.23</v>
      </c>
      <c r="CL17" s="532">
        <v>3433.06</v>
      </c>
      <c r="CM17" s="532">
        <v>2542.87</v>
      </c>
      <c r="CN17" s="532">
        <v>2886.98</v>
      </c>
      <c r="CO17" s="532">
        <v>2120.76</v>
      </c>
      <c r="CP17" s="532">
        <v>3619.11</v>
      </c>
      <c r="CQ17" s="532">
        <v>1096.77</v>
      </c>
      <c r="CR17" s="532">
        <v>1035.99</v>
      </c>
      <c r="CS17" s="532">
        <v>1628.09</v>
      </c>
      <c r="CT17" s="532">
        <v>140.5</v>
      </c>
      <c r="CU17" s="532">
        <v>178.29</v>
      </c>
      <c r="CV17" s="532">
        <v>1502.55</v>
      </c>
      <c r="CW17" s="532">
        <v>1699.02</v>
      </c>
      <c r="CX17" s="532">
        <v>495.79</v>
      </c>
      <c r="CY17" s="532">
        <v>1574.62</v>
      </c>
      <c r="CZ17" s="532">
        <v>2240.31</v>
      </c>
      <c r="DA17" s="532">
        <v>3844.81</v>
      </c>
      <c r="DB17" s="532">
        <v>1416.79</v>
      </c>
      <c r="DC17" s="532">
        <v>5684.79</v>
      </c>
      <c r="DD17" s="532">
        <v>10259.02</v>
      </c>
      <c r="DE17" s="532">
        <v>1919.04</v>
      </c>
      <c r="DF17" s="532">
        <v>596.9441934292727</v>
      </c>
      <c r="DG17" s="532">
        <v>327.9178998290743</v>
      </c>
      <c r="DH17" s="532">
        <v>749.9929099999998</v>
      </c>
      <c r="DI17" s="532">
        <v>4556.506581058501</v>
      </c>
      <c r="DJ17" s="532">
        <v>612.7049539824457</v>
      </c>
      <c r="DK17" s="532">
        <v>991.23086204251</v>
      </c>
      <c r="DL17" s="532">
        <v>2682.6897923973615</v>
      </c>
      <c r="DM17" s="532">
        <v>620.0210791877541</v>
      </c>
      <c r="DN17" s="532">
        <v>3197.470628638996</v>
      </c>
      <c r="DO17" s="532">
        <v>1722.2021196721482</v>
      </c>
      <c r="DP17" s="532">
        <v>7058.558961702848</v>
      </c>
      <c r="DQ17" s="532">
        <v>2985.1102777577767</v>
      </c>
      <c r="DR17" s="532">
        <v>2650.964227952989</v>
      </c>
      <c r="DS17" s="532">
        <v>1716.1953028600228</v>
      </c>
      <c r="DT17" s="532">
        <v>2623.6421956336962</v>
      </c>
      <c r="DU17" s="532">
        <v>11579.207535770676</v>
      </c>
      <c r="DV17" s="532">
        <v>6449.134716012741</v>
      </c>
      <c r="DW17" s="532">
        <v>4634.886581260031</v>
      </c>
      <c r="DX17" s="532">
        <v>5911.051298188445</v>
      </c>
      <c r="DY17" s="532">
        <v>3085.332544276974</v>
      </c>
      <c r="DZ17" s="532">
        <v>12553.826410366642</v>
      </c>
      <c r="EA17" s="532">
        <v>1491.8413724287598</v>
      </c>
      <c r="EB17" s="532">
        <v>4812.204321767756</v>
      </c>
      <c r="EC17" s="532">
        <v>10667.044771602617</v>
      </c>
      <c r="ED17" s="532">
        <v>24750.909581293166</v>
      </c>
      <c r="EE17" s="532">
        <v>11360.487017614476</v>
      </c>
      <c r="EF17" s="532">
        <v>67761.12248205587</v>
      </c>
      <c r="EG17" s="532">
        <v>32635.816828015482</v>
      </c>
      <c r="EH17" s="532">
        <v>79990.63466485137</v>
      </c>
      <c r="EI17" s="532">
        <v>24700.666084623135</v>
      </c>
      <c r="EJ17" s="532">
        <v>26269.67997379903</v>
      </c>
      <c r="EK17" s="532">
        <v>18296.65621929367</v>
      </c>
      <c r="EL17" s="532">
        <v>7885.064712572299</v>
      </c>
      <c r="EM17" s="532">
        <v>74003.56952642105</v>
      </c>
      <c r="EN17" s="532">
        <v>41319.450765329224</v>
      </c>
      <c r="EO17" s="532">
        <v>151913.8355527509</v>
      </c>
      <c r="EP17" s="532">
        <v>51226.60980514285</v>
      </c>
      <c r="EQ17" s="532">
        <v>101626.2949128204</v>
      </c>
      <c r="ER17" s="532">
        <v>70098.74889974733</v>
      </c>
      <c r="ES17" s="532">
        <v>87224.02183519285</v>
      </c>
      <c r="ET17" s="532">
        <v>98273.85137377272</v>
      </c>
      <c r="EU17" s="532">
        <v>103815.18950484857</v>
      </c>
      <c r="EV17" s="532">
        <v>113336.81519227977</v>
      </c>
      <c r="EW17" s="532">
        <v>119223.25661563882</v>
      </c>
      <c r="EX17" s="532">
        <v>148481.17836312007</v>
      </c>
      <c r="EY17" s="532">
        <v>163195.12701770425</v>
      </c>
      <c r="EZ17" s="532">
        <v>140301.56193862954</v>
      </c>
      <c r="FA17" s="532">
        <v>163076.4981263096</v>
      </c>
      <c r="FB17" s="532">
        <v>109787.23366005428</v>
      </c>
      <c r="FC17" s="532">
        <v>146233.7524529058</v>
      </c>
      <c r="FD17" s="532">
        <v>25424.925546563252</v>
      </c>
      <c r="FE17" s="532">
        <v>23589.45557253481</v>
      </c>
      <c r="FF17" s="532">
        <v>36707.35974660005</v>
      </c>
      <c r="FG17" s="532">
        <v>50587.11884004632</v>
      </c>
      <c r="FH17" s="532">
        <v>50927.16168883037</v>
      </c>
      <c r="FI17" s="532">
        <v>88797.66835204183</v>
      </c>
      <c r="FJ17" s="532">
        <v>70383.20207794428</v>
      </c>
      <c r="FK17" s="532">
        <v>71334.36047979622</v>
      </c>
      <c r="FL17" s="532">
        <v>28199.08357200737</v>
      </c>
      <c r="FM17" s="532">
        <v>11761.17726400495</v>
      </c>
      <c r="FN17" s="532">
        <v>51173.5023040454</v>
      </c>
      <c r="FO17" s="532">
        <v>22778.368756709307</v>
      </c>
      <c r="FP17" s="532">
        <v>18065.291508831615</v>
      </c>
      <c r="FQ17" s="532">
        <v>2551.9445349320067</v>
      </c>
      <c r="FR17" s="532">
        <v>8468.489962701464</v>
      </c>
      <c r="FS17" s="532">
        <v>46776.69832087089</v>
      </c>
      <c r="FT17" s="532">
        <v>1308.3648729782694</v>
      </c>
      <c r="FU17" s="532">
        <v>1861.05770600418</v>
      </c>
      <c r="FV17" s="532">
        <v>865.117362759108</v>
      </c>
      <c r="FW17" s="532">
        <v>6477.898745029987</v>
      </c>
      <c r="FX17" s="532">
        <v>30307.065173491017</v>
      </c>
      <c r="FY17" s="532">
        <v>15882.315677458964</v>
      </c>
      <c r="FZ17" s="532">
        <v>17601.522432195496</v>
      </c>
      <c r="GA17" s="532">
        <v>12291.216372979961</v>
      </c>
      <c r="GB17" s="532">
        <v>21318.127916234367</v>
      </c>
      <c r="GC17" s="532">
        <v>18277.45638284387</v>
      </c>
      <c r="GD17" s="532">
        <v>22050.02227306061</v>
      </c>
      <c r="GE17" s="532">
        <v>15730.805637602456</v>
      </c>
      <c r="GF17" s="532">
        <v>9570.23177049665</v>
      </c>
      <c r="GG17" s="532">
        <v>22091.255167121428</v>
      </c>
      <c r="GH17" s="532">
        <v>10801.45123403314</v>
      </c>
      <c r="GI17" s="532">
        <v>14531.965341910696</v>
      </c>
      <c r="GJ17" s="532">
        <v>13774.755415752606</v>
      </c>
      <c r="GK17" s="532">
        <v>2444.920507780763</v>
      </c>
      <c r="GL17" s="532">
        <v>22029.87756002353</v>
      </c>
      <c r="GM17" s="532">
        <v>34704.776399609545</v>
      </c>
      <c r="GN17" s="532">
        <v>43738.48591101301</v>
      </c>
      <c r="GO17" s="532">
        <v>21087.280324134223</v>
      </c>
      <c r="GP17" s="532">
        <v>9350.853673579104</v>
      </c>
      <c r="GQ17" s="532">
        <v>8586.441002123005</v>
      </c>
      <c r="GR17" s="532">
        <v>19666.378213959295</v>
      </c>
      <c r="GS17" s="532">
        <v>12163.784286077454</v>
      </c>
      <c r="GT17" s="532">
        <v>15075.835025938823</v>
      </c>
      <c r="GU17" s="532">
        <v>11614.755452176167</v>
      </c>
      <c r="GV17" s="532">
        <v>4677.892160249714</v>
      </c>
      <c r="GW17" s="532">
        <v>2753.5621999484847</v>
      </c>
      <c r="GX17" s="532">
        <v>7202.453156013949</v>
      </c>
      <c r="GY17" s="532">
        <v>19787.71592441903</v>
      </c>
      <c r="GZ17" s="532">
        <v>26846.175627686593</v>
      </c>
      <c r="HA17" s="532">
        <v>5333.5570236901</v>
      </c>
      <c r="HB17" s="532">
        <v>9632.540306267727</v>
      </c>
      <c r="HC17" s="532">
        <v>5540.1793220744485</v>
      </c>
      <c r="HD17" s="532">
        <v>13940.961489827072</v>
      </c>
      <c r="HE17" s="532">
        <v>17455.394396400363</v>
      </c>
      <c r="HF17" s="532">
        <v>16264.19180084206</v>
      </c>
    </row>
    <row r="18" spans="1:214" ht="24.75" customHeight="1">
      <c r="A18" s="84" t="s">
        <v>274</v>
      </c>
      <c r="B18" s="529">
        <v>2125.4</v>
      </c>
      <c r="C18" s="529">
        <v>2097.5000000000005</v>
      </c>
      <c r="D18" s="529">
        <v>2750.7999999999997</v>
      </c>
      <c r="E18" s="529">
        <v>2174.6</v>
      </c>
      <c r="F18" s="529">
        <v>2388.6000000000004</v>
      </c>
      <c r="G18" s="529">
        <v>2209.5</v>
      </c>
      <c r="H18" s="529">
        <v>2374</v>
      </c>
      <c r="I18" s="529">
        <v>2395.43</v>
      </c>
      <c r="J18" s="529">
        <v>2355.9</v>
      </c>
      <c r="K18" s="529">
        <v>3491.3999999999996</v>
      </c>
      <c r="L18" s="529">
        <v>2455.9</v>
      </c>
      <c r="M18" s="529">
        <v>2267.5</v>
      </c>
      <c r="N18" s="529">
        <v>1961.1100000000001</v>
      </c>
      <c r="O18" s="529">
        <v>1997.63</v>
      </c>
      <c r="P18" s="529">
        <v>2097.81</v>
      </c>
      <c r="Q18" s="529">
        <v>4245.299999999999</v>
      </c>
      <c r="R18" s="529">
        <v>4154.3</v>
      </c>
      <c r="S18" s="529">
        <v>4356.900000000001</v>
      </c>
      <c r="T18" s="529">
        <v>5260.400000000001</v>
      </c>
      <c r="U18" s="529">
        <v>4943.4</v>
      </c>
      <c r="V18" s="529">
        <v>5994.3</v>
      </c>
      <c r="W18" s="529">
        <v>4453.6</v>
      </c>
      <c r="X18" s="529">
        <v>5294.599999999999</v>
      </c>
      <c r="Y18" s="529">
        <v>3944.8999999999996</v>
      </c>
      <c r="Z18" s="529">
        <v>6563</v>
      </c>
      <c r="AA18" s="529">
        <v>7329.099999999999</v>
      </c>
      <c r="AB18" s="529">
        <v>6026.8</v>
      </c>
      <c r="AC18" s="529">
        <v>7487.9</v>
      </c>
      <c r="AD18" s="529">
        <v>6818.5</v>
      </c>
      <c r="AE18" s="529">
        <v>8128.9</v>
      </c>
      <c r="AF18" s="529">
        <v>6438.6</v>
      </c>
      <c r="AG18" s="529">
        <v>8334.8</v>
      </c>
      <c r="AH18" s="529">
        <v>8777.699999999999</v>
      </c>
      <c r="AI18" s="529">
        <v>8109.8</v>
      </c>
      <c r="AJ18" s="529">
        <v>6655.200000000001</v>
      </c>
      <c r="AK18" s="529">
        <v>11724.9</v>
      </c>
      <c r="AL18" s="529">
        <v>7860.050000000001</v>
      </c>
      <c r="AM18" s="529">
        <v>12013.710000000001</v>
      </c>
      <c r="AN18" s="529">
        <v>12992.800000000001</v>
      </c>
      <c r="AO18" s="529">
        <v>13359.77</v>
      </c>
      <c r="AP18" s="529">
        <v>10216.5</v>
      </c>
      <c r="AQ18" s="529">
        <v>18769.4</v>
      </c>
      <c r="AR18" s="529">
        <v>13160.369999999999</v>
      </c>
      <c r="AS18" s="529">
        <v>10584.18</v>
      </c>
      <c r="AT18" s="529">
        <v>10457.690000000002</v>
      </c>
      <c r="AU18" s="529">
        <v>11170.27</v>
      </c>
      <c r="AV18" s="529">
        <v>11267.180000000002</v>
      </c>
      <c r="AW18" s="529">
        <v>7853.120000000001</v>
      </c>
      <c r="AX18" s="529">
        <v>13703.92</v>
      </c>
      <c r="AY18" s="529">
        <v>10041.38</v>
      </c>
      <c r="AZ18" s="529">
        <v>11131.37</v>
      </c>
      <c r="BA18" s="529">
        <v>13885.030000000002</v>
      </c>
      <c r="BB18" s="529">
        <v>13441.25</v>
      </c>
      <c r="BC18" s="529">
        <v>22662.649999999998</v>
      </c>
      <c r="BD18" s="529">
        <v>14452.87</v>
      </c>
      <c r="BE18" s="529">
        <v>14798.530000000002</v>
      </c>
      <c r="BF18" s="529">
        <v>8053.89</v>
      </c>
      <c r="BG18" s="529">
        <v>13097.18</v>
      </c>
      <c r="BH18" s="529">
        <v>12703.28</v>
      </c>
      <c r="BI18" s="529">
        <v>11039.419999999998</v>
      </c>
      <c r="BJ18" s="529">
        <v>7634.879999999999</v>
      </c>
      <c r="BK18" s="529">
        <v>11414.480000000003</v>
      </c>
      <c r="BL18" s="529">
        <v>21398.229999999996</v>
      </c>
      <c r="BM18" s="529">
        <v>14752.269999999999</v>
      </c>
      <c r="BN18" s="529">
        <v>20823.050000000003</v>
      </c>
      <c r="BO18" s="529">
        <v>40740.78</v>
      </c>
      <c r="BP18" s="529">
        <v>21152.29</v>
      </c>
      <c r="BQ18" s="529">
        <v>16579.43</v>
      </c>
      <c r="BR18" s="529">
        <v>21283.88</v>
      </c>
      <c r="BS18" s="529">
        <v>18951.95</v>
      </c>
      <c r="BT18" s="529">
        <v>12054.17</v>
      </c>
      <c r="BU18" s="529">
        <v>24252.370000000003</v>
      </c>
      <c r="BV18" s="529">
        <v>18580.52</v>
      </c>
      <c r="BW18" s="529">
        <v>20108.44</v>
      </c>
      <c r="BX18" s="529">
        <v>26285.01</v>
      </c>
      <c r="BY18" s="529">
        <v>19415.599999999995</v>
      </c>
      <c r="BZ18" s="529">
        <v>27039.15</v>
      </c>
      <c r="CA18" s="529">
        <v>25315.570000000003</v>
      </c>
      <c r="CB18" s="529">
        <v>26885.428</v>
      </c>
      <c r="CC18" s="529">
        <v>13827.48</v>
      </c>
      <c r="CD18" s="529">
        <v>19298.76</v>
      </c>
      <c r="CE18" s="529">
        <v>17366.04</v>
      </c>
      <c r="CF18" s="529">
        <v>15135.77</v>
      </c>
      <c r="CG18" s="529">
        <v>15980.34</v>
      </c>
      <c r="CH18" s="529">
        <v>21069.239999999998</v>
      </c>
      <c r="CI18" s="529">
        <v>23273.42</v>
      </c>
      <c r="CJ18" s="529">
        <v>14969.580000000002</v>
      </c>
      <c r="CK18" s="529">
        <v>23474.45</v>
      </c>
      <c r="CL18" s="529">
        <v>20849.140000000003</v>
      </c>
      <c r="CM18" s="529">
        <v>20836.440000000002</v>
      </c>
      <c r="CN18" s="529">
        <v>24626.12</v>
      </c>
      <c r="CO18" s="529">
        <v>12761.73</v>
      </c>
      <c r="CP18" s="529">
        <v>16344.55</v>
      </c>
      <c r="CQ18" s="529">
        <v>16439.37</v>
      </c>
      <c r="CR18" s="529">
        <v>12104.6</v>
      </c>
      <c r="CS18" s="529">
        <v>8918.5</v>
      </c>
      <c r="CT18" s="529">
        <v>23955.739999999998</v>
      </c>
      <c r="CU18" s="529">
        <v>16515.62</v>
      </c>
      <c r="CV18" s="529">
        <v>10771.630000000001</v>
      </c>
      <c r="CW18" s="529">
        <v>15229.62</v>
      </c>
      <c r="CX18" s="529">
        <v>17301.79</v>
      </c>
      <c r="CY18" s="529">
        <v>23825.32</v>
      </c>
      <c r="CZ18" s="529">
        <v>19152.75</v>
      </c>
      <c r="DA18" s="529">
        <v>13662.109999999997</v>
      </c>
      <c r="DB18" s="529">
        <v>18956.16</v>
      </c>
      <c r="DC18" s="529">
        <v>24848.72</v>
      </c>
      <c r="DD18" s="529">
        <v>28702.899999999998</v>
      </c>
      <c r="DE18" s="529">
        <v>17738.66</v>
      </c>
      <c r="DF18" s="529">
        <v>24273.318027157893</v>
      </c>
      <c r="DG18" s="529">
        <v>48257.42818148427</v>
      </c>
      <c r="DH18" s="529">
        <v>29472.445349131187</v>
      </c>
      <c r="DI18" s="529">
        <v>18560.95587446877</v>
      </c>
      <c r="DJ18" s="529">
        <v>30927.42397312711</v>
      </c>
      <c r="DK18" s="529">
        <v>15349.191015782155</v>
      </c>
      <c r="DL18" s="529">
        <v>37119.04707412656</v>
      </c>
      <c r="DM18" s="529">
        <v>28254.286824198163</v>
      </c>
      <c r="DN18" s="529">
        <v>17994.37579496272</v>
      </c>
      <c r="DO18" s="529">
        <v>28746.243805636237</v>
      </c>
      <c r="DP18" s="529">
        <v>26275.32706526983</v>
      </c>
      <c r="DQ18" s="529">
        <v>35996.330272106985</v>
      </c>
      <c r="DR18" s="529">
        <v>16486.186119532038</v>
      </c>
      <c r="DS18" s="529">
        <v>35005.17598487408</v>
      </c>
      <c r="DT18" s="529">
        <v>29017.897060066836</v>
      </c>
      <c r="DU18" s="529">
        <v>25688.787432202185</v>
      </c>
      <c r="DV18" s="529">
        <v>38819.9542288082</v>
      </c>
      <c r="DW18" s="529">
        <v>29264.452604700306</v>
      </c>
      <c r="DX18" s="529">
        <v>22006.218176247305</v>
      </c>
      <c r="DY18" s="529">
        <v>27367.546177590877</v>
      </c>
      <c r="DZ18" s="529">
        <v>33867.561455921474</v>
      </c>
      <c r="EA18" s="529">
        <v>24937.024614029662</v>
      </c>
      <c r="EB18" s="529">
        <v>21802.93538203182</v>
      </c>
      <c r="EC18" s="529">
        <v>44951.668467325006</v>
      </c>
      <c r="ED18" s="529">
        <v>89022.20766090779</v>
      </c>
      <c r="EE18" s="529">
        <v>50499.79751106265</v>
      </c>
      <c r="EF18" s="529">
        <v>106897.44945080651</v>
      </c>
      <c r="EG18" s="529">
        <v>71533.38990148866</v>
      </c>
      <c r="EH18" s="529">
        <v>122689.91577198083</v>
      </c>
      <c r="EI18" s="529">
        <v>65278.828070188756</v>
      </c>
      <c r="EJ18" s="529">
        <v>64538.05158727866</v>
      </c>
      <c r="EK18" s="529">
        <v>62459.19825264619</v>
      </c>
      <c r="EL18" s="529">
        <v>39552.13707624617</v>
      </c>
      <c r="EM18" s="529">
        <v>151597.30781751376</v>
      </c>
      <c r="EN18" s="529">
        <v>90184.81860841718</v>
      </c>
      <c r="EO18" s="529">
        <v>207613.10149511058</v>
      </c>
      <c r="EP18" s="529">
        <v>96902.54977576825</v>
      </c>
      <c r="EQ18" s="529">
        <v>159027.26203428925</v>
      </c>
      <c r="ER18" s="529">
        <v>130042.94272742159</v>
      </c>
      <c r="ES18" s="529">
        <v>141452.45261777542</v>
      </c>
      <c r="ET18" s="529">
        <v>167925.44301100465</v>
      </c>
      <c r="EU18" s="529">
        <v>156163.07682575833</v>
      </c>
      <c r="EV18" s="529">
        <v>142816.54048322153</v>
      </c>
      <c r="EW18" s="529">
        <v>140494.19360441534</v>
      </c>
      <c r="EX18" s="529">
        <v>186708.26255690664</v>
      </c>
      <c r="EY18" s="529">
        <v>186508.87628864314</v>
      </c>
      <c r="EZ18" s="529">
        <v>219525.1455538452</v>
      </c>
      <c r="FA18" s="529">
        <v>189406.2335996883</v>
      </c>
      <c r="FB18" s="529">
        <v>167379.7411878749</v>
      </c>
      <c r="FC18" s="529">
        <v>233450.22726878594</v>
      </c>
      <c r="FD18" s="529">
        <v>187243.1404474492</v>
      </c>
      <c r="FE18" s="529">
        <v>139596.23515308168</v>
      </c>
      <c r="FF18" s="529">
        <v>161379.09031442937</v>
      </c>
      <c r="FG18" s="529">
        <v>85470.78284028958</v>
      </c>
      <c r="FH18" s="529">
        <v>110377.99568370503</v>
      </c>
      <c r="FI18" s="529">
        <v>140062.21535819652</v>
      </c>
      <c r="FJ18" s="529">
        <v>124165.13192891794</v>
      </c>
      <c r="FK18" s="529">
        <v>101862.22715483297</v>
      </c>
      <c r="FL18" s="529">
        <v>55792.6218928485</v>
      </c>
      <c r="FM18" s="529">
        <v>45243.365289213965</v>
      </c>
      <c r="FN18" s="529">
        <v>76495.80303656633</v>
      </c>
      <c r="FO18" s="529">
        <v>46046.53582374277</v>
      </c>
      <c r="FP18" s="529">
        <v>45865.543742332666</v>
      </c>
      <c r="FQ18" s="529">
        <v>43231.500691185174</v>
      </c>
      <c r="FR18" s="529">
        <v>27733.38621315514</v>
      </c>
      <c r="FS18" s="529">
        <v>81814.05168433262</v>
      </c>
      <c r="FT18" s="529">
        <v>38185.81481928396</v>
      </c>
      <c r="FU18" s="529">
        <v>33031.76218995813</v>
      </c>
      <c r="FV18" s="529">
        <v>44306.11696435658</v>
      </c>
      <c r="FW18" s="529">
        <v>19143.230846340688</v>
      </c>
      <c r="FX18" s="529">
        <v>37512.24102966312</v>
      </c>
      <c r="FY18" s="529">
        <v>37116.37388388487</v>
      </c>
      <c r="FZ18" s="529">
        <v>48538.800665473434</v>
      </c>
      <c r="GA18" s="529">
        <v>35945.466884028894</v>
      </c>
      <c r="GB18" s="529">
        <v>41714.3124206263</v>
      </c>
      <c r="GC18" s="529">
        <v>34155.65925753363</v>
      </c>
      <c r="GD18" s="529">
        <v>63358.06496663804</v>
      </c>
      <c r="GE18" s="529">
        <v>60856.706951200445</v>
      </c>
      <c r="GF18" s="529">
        <v>22579.92335670776</v>
      </c>
      <c r="GG18" s="529">
        <v>41212.48059989103</v>
      </c>
      <c r="GH18" s="529">
        <v>35703.12913486116</v>
      </c>
      <c r="GI18" s="529">
        <v>34978.60398479375</v>
      </c>
      <c r="GJ18" s="529">
        <v>60488.663415375224</v>
      </c>
      <c r="GK18" s="529">
        <v>120522.74157875041</v>
      </c>
      <c r="GL18" s="529">
        <v>37604.25472359888</v>
      </c>
      <c r="GM18" s="529">
        <v>52757.29059572151</v>
      </c>
      <c r="GN18" s="529">
        <v>58243.07610246016</v>
      </c>
      <c r="GO18" s="529">
        <v>105763.27189971088</v>
      </c>
      <c r="GP18" s="529">
        <v>31611.654252645254</v>
      </c>
      <c r="GQ18" s="529">
        <v>39272.0904563671</v>
      </c>
      <c r="GR18" s="529">
        <v>37053.6977255873</v>
      </c>
      <c r="GS18" s="529">
        <v>24532.19429083972</v>
      </c>
      <c r="GT18" s="529">
        <v>59677.69322779999</v>
      </c>
      <c r="GU18" s="529">
        <v>48998.73872675153</v>
      </c>
      <c r="GV18" s="529">
        <v>50513.42624059351</v>
      </c>
      <c r="GW18" s="529">
        <v>93318.89651965076</v>
      </c>
      <c r="GX18" s="529">
        <v>31001.463790510643</v>
      </c>
      <c r="GY18" s="529">
        <v>41405.318220599154</v>
      </c>
      <c r="GZ18" s="529">
        <v>38855.630563151644</v>
      </c>
      <c r="HA18" s="529">
        <v>37090.78534442937</v>
      </c>
      <c r="HB18" s="529">
        <v>88730.4545327983</v>
      </c>
      <c r="HC18" s="529">
        <v>279923.666196526</v>
      </c>
      <c r="HD18" s="529">
        <v>92180.24796695732</v>
      </c>
      <c r="HE18" s="529">
        <v>31776.496471077495</v>
      </c>
      <c r="HF18" s="529">
        <v>39534.19127169773</v>
      </c>
    </row>
    <row r="19" ht="24.75" customHeight="1">
      <c r="A19" s="84"/>
    </row>
    <row r="20" ht="24.75" customHeight="1">
      <c r="A20" s="84" t="s">
        <v>273</v>
      </c>
    </row>
    <row r="21" spans="1:3" ht="24.75" customHeight="1">
      <c r="A21" s="675" t="s">
        <v>275</v>
      </c>
      <c r="B21" s="534"/>
      <c r="C21" s="534"/>
    </row>
  </sheetData>
  <sheetProtection/>
  <mergeCells count="2">
    <mergeCell ref="A2:U2"/>
    <mergeCell ref="B3:D3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32.8515625" style="0" customWidth="1"/>
    <col min="2" max="2" width="16.8515625" style="0" customWidth="1"/>
    <col min="3" max="4" width="16.421875" style="0" customWidth="1"/>
    <col min="5" max="5" width="16.7109375" style="0" bestFit="1" customWidth="1"/>
    <col min="6" max="6" width="16.140625" style="0" customWidth="1"/>
    <col min="7" max="8" width="16.7109375" style="0" customWidth="1"/>
    <col min="9" max="9" width="16.7109375" style="0" bestFit="1" customWidth="1"/>
    <col min="10" max="10" width="16.140625" style="0" customWidth="1"/>
    <col min="11" max="11" width="16.7109375" style="0" customWidth="1"/>
    <col min="12" max="12" width="17.00390625" style="0" customWidth="1"/>
    <col min="13" max="13" width="13.7109375" style="0" customWidth="1"/>
    <col min="14" max="14" width="16.7109375" style="0" customWidth="1"/>
    <col min="15" max="15" width="14.8515625" style="0" bestFit="1" customWidth="1"/>
    <col min="16" max="16" width="17.8515625" style="0" customWidth="1"/>
  </cols>
  <sheetData>
    <row r="1" spans="1:15" ht="28.5" customHeight="1" thickBot="1">
      <c r="A1" s="670" t="s">
        <v>258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</row>
    <row r="2" spans="1:15" ht="28.5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631" t="s">
        <v>242</v>
      </c>
      <c r="M2" s="631"/>
      <c r="N2" s="631" t="s">
        <v>257</v>
      </c>
      <c r="O2" s="632"/>
    </row>
    <row r="3" spans="1:15" ht="26.25" customHeight="1">
      <c r="A3" s="18"/>
      <c r="B3" s="19" t="s">
        <v>239</v>
      </c>
      <c r="C3" s="19" t="s">
        <v>240</v>
      </c>
      <c r="D3" s="434" t="s">
        <v>241</v>
      </c>
      <c r="E3" s="19" t="s">
        <v>252</v>
      </c>
      <c r="F3" s="19" t="s">
        <v>253</v>
      </c>
      <c r="G3" s="434" t="s">
        <v>254</v>
      </c>
      <c r="H3" s="437" t="s">
        <v>255</v>
      </c>
      <c r="I3" s="19" t="s">
        <v>245</v>
      </c>
      <c r="J3" s="19" t="s">
        <v>246</v>
      </c>
      <c r="K3" s="434" t="s">
        <v>247</v>
      </c>
      <c r="L3" s="20" t="s">
        <v>248</v>
      </c>
      <c r="M3" s="20" t="s">
        <v>256</v>
      </c>
      <c r="N3" s="20" t="s">
        <v>250</v>
      </c>
      <c r="O3" s="21" t="s">
        <v>249</v>
      </c>
    </row>
    <row r="4" spans="1:15" s="1" customFormat="1" ht="19.5" customHeight="1">
      <c r="A4" s="435" t="s">
        <v>243</v>
      </c>
      <c r="B4" s="435">
        <v>375705.9278591267</v>
      </c>
      <c r="C4" s="435">
        <v>478753.8616767395</v>
      </c>
      <c r="D4" s="435">
        <v>854459.7895358662</v>
      </c>
      <c r="E4" s="435">
        <v>343283.7452925832</v>
      </c>
      <c r="F4" s="435">
        <v>513784.65962843027</v>
      </c>
      <c r="G4" s="435">
        <v>857068.4049210134</v>
      </c>
      <c r="H4" s="439">
        <v>1711528.1944568795</v>
      </c>
      <c r="I4" s="435">
        <v>547683.4961867842</v>
      </c>
      <c r="J4" s="435">
        <v>442632.91223855305</v>
      </c>
      <c r="K4" s="435">
        <v>990316.4084253373</v>
      </c>
      <c r="L4" s="435">
        <v>429448.4328550441</v>
      </c>
      <c r="M4" s="435">
        <v>491324.5213559798</v>
      </c>
      <c r="N4" s="435">
        <v>920772.9542110239</v>
      </c>
      <c r="O4" s="435">
        <v>1911089.3626363613</v>
      </c>
    </row>
    <row r="5" spans="1:15" ht="19.5" customHeight="1">
      <c r="A5" s="22"/>
      <c r="B5" s="7"/>
      <c r="C5" s="7"/>
      <c r="D5" s="435">
        <v>0</v>
      </c>
      <c r="E5" s="7"/>
      <c r="F5" s="7"/>
      <c r="G5" s="436">
        <v>0</v>
      </c>
      <c r="H5" s="438">
        <v>0</v>
      </c>
      <c r="I5" s="7"/>
      <c r="J5" s="7"/>
      <c r="K5" s="435">
        <v>0</v>
      </c>
      <c r="L5" s="8"/>
      <c r="M5" s="8"/>
      <c r="N5" s="8">
        <v>0</v>
      </c>
      <c r="O5" s="23">
        <v>0</v>
      </c>
    </row>
    <row r="6" spans="1:15" ht="19.5" customHeight="1">
      <c r="A6" s="323" t="s">
        <v>9</v>
      </c>
      <c r="B6" s="229">
        <v>242431.4282589981</v>
      </c>
      <c r="C6" s="229">
        <v>320383.43050136743</v>
      </c>
      <c r="D6" s="435">
        <v>562814.8587603655</v>
      </c>
      <c r="E6" s="229">
        <v>243788.55923574176</v>
      </c>
      <c r="F6" s="229">
        <v>280905.5751440394</v>
      </c>
      <c r="G6" s="435">
        <v>524694.1343797812</v>
      </c>
      <c r="H6" s="439">
        <v>1087508.9931401466</v>
      </c>
      <c r="I6" s="229">
        <v>399078.8747650036</v>
      </c>
      <c r="J6" s="229">
        <v>338369.58592563786</v>
      </c>
      <c r="K6" s="435">
        <v>737448.4606906415</v>
      </c>
      <c r="L6" s="229">
        <v>308184.84761081706</v>
      </c>
      <c r="M6" s="229">
        <v>298474.150868984</v>
      </c>
      <c r="N6" s="229">
        <v>606658.998479801</v>
      </c>
      <c r="O6" s="229">
        <v>1344107.4591704425</v>
      </c>
    </row>
    <row r="7" spans="1:15" ht="19.5" customHeight="1">
      <c r="A7" s="22"/>
      <c r="B7" s="7"/>
      <c r="C7" s="7"/>
      <c r="D7" s="435">
        <v>0</v>
      </c>
      <c r="E7" s="7"/>
      <c r="F7" s="7"/>
      <c r="G7" s="435"/>
      <c r="H7" s="439">
        <v>0</v>
      </c>
      <c r="I7" s="7"/>
      <c r="J7" s="7"/>
      <c r="K7" s="435">
        <v>0</v>
      </c>
      <c r="L7" s="8"/>
      <c r="M7" s="8"/>
      <c r="N7" s="8">
        <v>0</v>
      </c>
      <c r="O7" s="23">
        <v>0</v>
      </c>
    </row>
    <row r="8" spans="1:15" ht="19.5" customHeight="1">
      <c r="A8" s="24" t="s">
        <v>10</v>
      </c>
      <c r="B8" s="8">
        <v>67072.48336689982</v>
      </c>
      <c r="C8" s="8">
        <v>104154.14645292213</v>
      </c>
      <c r="D8" s="435">
        <v>171226.62981982194</v>
      </c>
      <c r="E8" s="8">
        <v>82169.24808360469</v>
      </c>
      <c r="F8" s="8">
        <v>88878.75595407684</v>
      </c>
      <c r="G8" s="435">
        <v>171048.00403768153</v>
      </c>
      <c r="H8" s="439">
        <v>342274.6338575035</v>
      </c>
      <c r="I8" s="8">
        <v>172543.62985302386</v>
      </c>
      <c r="J8" s="8">
        <v>98191.58581379858</v>
      </c>
      <c r="K8" s="435">
        <v>270735.21566682245</v>
      </c>
      <c r="L8" s="8">
        <v>123663.87136951242</v>
      </c>
      <c r="M8" s="8">
        <v>99507.11340703425</v>
      </c>
      <c r="N8" s="8">
        <v>223170.98477654665</v>
      </c>
      <c r="O8" s="8">
        <v>493906.2004433691</v>
      </c>
    </row>
    <row r="9" spans="1:15" ht="19.5" customHeight="1">
      <c r="A9" s="25" t="s">
        <v>11</v>
      </c>
      <c r="B9" s="9">
        <v>55638.1164029644</v>
      </c>
      <c r="C9" s="9">
        <v>89408.90718640006</v>
      </c>
      <c r="D9" s="435">
        <v>145047.02358936446</v>
      </c>
      <c r="E9" s="9">
        <v>72923.26163609687</v>
      </c>
      <c r="F9" s="9">
        <v>80760.13342365691</v>
      </c>
      <c r="G9" s="436">
        <v>153683.3950597538</v>
      </c>
      <c r="H9" s="438">
        <v>298730.4186491183</v>
      </c>
      <c r="I9" s="9">
        <v>161647.6505072271</v>
      </c>
      <c r="J9" s="9">
        <v>87023.5059976145</v>
      </c>
      <c r="K9" s="435">
        <v>248671.1565048416</v>
      </c>
      <c r="L9" s="8">
        <v>114515.76207385285</v>
      </c>
      <c r="M9" s="8">
        <v>88658.0873203821</v>
      </c>
      <c r="N9" s="8">
        <v>203173.84939423495</v>
      </c>
      <c r="O9" s="23">
        <v>451845.0058990766</v>
      </c>
    </row>
    <row r="10" spans="1:15" ht="19.5" customHeight="1">
      <c r="A10" s="26" t="s">
        <v>12</v>
      </c>
      <c r="B10" s="10">
        <v>17250.50316565688</v>
      </c>
      <c r="C10" s="10">
        <v>27264.58898019278</v>
      </c>
      <c r="D10" s="435">
        <v>44515.09214584966</v>
      </c>
      <c r="E10" s="10">
        <v>23673.44597436794</v>
      </c>
      <c r="F10" s="10">
        <v>28698.130623085046</v>
      </c>
      <c r="G10" s="436">
        <v>52371.576597452986</v>
      </c>
      <c r="H10" s="438">
        <v>96886.66874330264</v>
      </c>
      <c r="I10" s="10">
        <v>68730.28195956879</v>
      </c>
      <c r="J10" s="10">
        <v>39570.466614176665</v>
      </c>
      <c r="K10" s="435">
        <v>108300.74857374546</v>
      </c>
      <c r="L10" s="8">
        <v>52418.89083675979</v>
      </c>
      <c r="M10" s="8">
        <v>30660.547368650878</v>
      </c>
      <c r="N10" s="8">
        <v>83079.43820541067</v>
      </c>
      <c r="O10" s="23">
        <v>191380.18677915612</v>
      </c>
    </row>
    <row r="11" spans="1:15" ht="19.5" customHeight="1">
      <c r="A11" s="25" t="s">
        <v>13</v>
      </c>
      <c r="B11" s="9">
        <v>9933.96929272722</v>
      </c>
      <c r="C11" s="9">
        <v>12969.95254145591</v>
      </c>
      <c r="D11" s="435">
        <v>22903.92183418313</v>
      </c>
      <c r="E11" s="9">
        <v>8385.993939948083</v>
      </c>
      <c r="F11" s="9">
        <v>7165.4301990609765</v>
      </c>
      <c r="G11" s="436">
        <v>15551.42413900906</v>
      </c>
      <c r="H11" s="438">
        <v>38455.34597319219</v>
      </c>
      <c r="I11" s="9">
        <v>9599.53410785038</v>
      </c>
      <c r="J11" s="9">
        <v>9334.059352239401</v>
      </c>
      <c r="K11" s="435">
        <v>18933.59346008978</v>
      </c>
      <c r="L11" s="8">
        <v>6930.558602448973</v>
      </c>
      <c r="M11" s="8">
        <v>8743.016103864218</v>
      </c>
      <c r="N11" s="8">
        <v>15673.574706313191</v>
      </c>
      <c r="O11" s="23">
        <v>34607.168166402975</v>
      </c>
    </row>
    <row r="12" spans="1:15" ht="19.5" customHeight="1">
      <c r="A12" s="25" t="s">
        <v>14</v>
      </c>
      <c r="B12" s="9">
        <v>1500.397671208186</v>
      </c>
      <c r="C12" s="9">
        <v>1775.2867250661564</v>
      </c>
      <c r="D12" s="435">
        <v>3275.6843962743424</v>
      </c>
      <c r="E12" s="9">
        <v>859.9925075597436</v>
      </c>
      <c r="F12" s="9">
        <v>953.1923313589566</v>
      </c>
      <c r="G12" s="436">
        <v>1813.1848389187003</v>
      </c>
      <c r="H12" s="438">
        <v>5088.869235193042</v>
      </c>
      <c r="I12" s="9">
        <v>1296.445237946369</v>
      </c>
      <c r="J12" s="9">
        <v>1834.0204639446802</v>
      </c>
      <c r="K12" s="435">
        <v>3130.4657018910493</v>
      </c>
      <c r="L12" s="8">
        <v>2217.550693210595</v>
      </c>
      <c r="M12" s="8">
        <v>2106.009982787951</v>
      </c>
      <c r="N12" s="8">
        <v>4323.560675998546</v>
      </c>
      <c r="O12" s="23">
        <v>7454.026377889595</v>
      </c>
    </row>
    <row r="13" spans="1:15" ht="19.5" customHeight="1">
      <c r="A13" s="22"/>
      <c r="B13" s="7"/>
      <c r="C13" s="7"/>
      <c r="D13" s="435">
        <v>0</v>
      </c>
      <c r="E13" s="7"/>
      <c r="F13" s="7"/>
      <c r="G13" s="436"/>
      <c r="H13" s="438">
        <v>0</v>
      </c>
      <c r="I13" s="7"/>
      <c r="J13" s="7"/>
      <c r="K13" s="435"/>
      <c r="L13" s="8"/>
      <c r="M13" s="8"/>
      <c r="N13" s="8"/>
      <c r="O13" s="23"/>
    </row>
    <row r="14" spans="1:15" ht="19.5" customHeight="1">
      <c r="A14" s="27" t="s">
        <v>15</v>
      </c>
      <c r="B14" s="8">
        <v>26140.500328314796</v>
      </c>
      <c r="C14" s="8">
        <v>51515.40580634104</v>
      </c>
      <c r="D14" s="435">
        <v>77655.90613465584</v>
      </c>
      <c r="E14" s="8">
        <v>16468.162042847183</v>
      </c>
      <c r="F14" s="8">
        <v>29715.465257596552</v>
      </c>
      <c r="G14" s="435">
        <v>46183.62730044374</v>
      </c>
      <c r="H14" s="439">
        <v>123839.53343509958</v>
      </c>
      <c r="I14" s="8">
        <v>28267.10848479161</v>
      </c>
      <c r="J14" s="8">
        <v>24844.29481490219</v>
      </c>
      <c r="K14" s="435">
        <v>53111.403299693804</v>
      </c>
      <c r="L14" s="8">
        <v>23957.600314939595</v>
      </c>
      <c r="M14" s="8">
        <v>23139.952055326816</v>
      </c>
      <c r="N14" s="8">
        <v>47097.55237026641</v>
      </c>
      <c r="O14" s="8">
        <v>100208.95566996021</v>
      </c>
    </row>
    <row r="15" spans="1:15" ht="19.5" customHeight="1">
      <c r="A15" s="25" t="s">
        <v>16</v>
      </c>
      <c r="B15" s="9">
        <v>11608.29685280855</v>
      </c>
      <c r="C15" s="9">
        <v>19878.80770582926</v>
      </c>
      <c r="D15" s="435">
        <v>31487.10455863781</v>
      </c>
      <c r="E15" s="9">
        <v>7492.062713918662</v>
      </c>
      <c r="F15" s="9">
        <v>9787.824511267774</v>
      </c>
      <c r="G15" s="436">
        <v>17279.887225186438</v>
      </c>
      <c r="H15" s="438">
        <v>48766.99178382425</v>
      </c>
      <c r="I15" s="9">
        <v>13517.614375288991</v>
      </c>
      <c r="J15" s="9">
        <v>10309.69750619576</v>
      </c>
      <c r="K15" s="435">
        <v>23827.31188148475</v>
      </c>
      <c r="L15" s="8">
        <v>10615.59913653765</v>
      </c>
      <c r="M15" s="8">
        <v>12027.861730289995</v>
      </c>
      <c r="N15" s="8">
        <v>22643.460866827645</v>
      </c>
      <c r="O15" s="23">
        <v>46470.772748312396</v>
      </c>
    </row>
    <row r="16" spans="1:15" ht="19.5" customHeight="1">
      <c r="A16" s="25" t="s">
        <v>17</v>
      </c>
      <c r="B16" s="9">
        <v>14532.203475506249</v>
      </c>
      <c r="C16" s="9">
        <v>31636.598100511783</v>
      </c>
      <c r="D16" s="435">
        <v>46168.80157601803</v>
      </c>
      <c r="E16" s="9">
        <v>8976.099328928522</v>
      </c>
      <c r="F16" s="9">
        <v>19927.640746328776</v>
      </c>
      <c r="G16" s="436">
        <v>28903.740075257298</v>
      </c>
      <c r="H16" s="438">
        <v>75072.54165127533</v>
      </c>
      <c r="I16" s="9">
        <v>14749.494109502619</v>
      </c>
      <c r="J16" s="9">
        <v>14534.59730870643</v>
      </c>
      <c r="K16" s="435">
        <v>29284.09141820905</v>
      </c>
      <c r="L16" s="8">
        <v>13342.001178401944</v>
      </c>
      <c r="M16" s="8">
        <v>11112.090325036821</v>
      </c>
      <c r="N16" s="8">
        <v>24454.091503438765</v>
      </c>
      <c r="O16" s="23">
        <v>53738.182921647815</v>
      </c>
    </row>
    <row r="17" spans="1:15" ht="19.5" customHeight="1">
      <c r="A17" s="25"/>
      <c r="B17" s="9"/>
      <c r="C17" s="7"/>
      <c r="D17" s="435">
        <v>0</v>
      </c>
      <c r="E17" s="7"/>
      <c r="F17" s="7"/>
      <c r="G17" s="436"/>
      <c r="H17" s="438">
        <v>0</v>
      </c>
      <c r="I17" s="7"/>
      <c r="J17" s="7"/>
      <c r="K17" s="435">
        <v>0</v>
      </c>
      <c r="L17" s="8"/>
      <c r="M17" s="8"/>
      <c r="N17" s="8">
        <v>0</v>
      </c>
      <c r="O17" s="28">
        <v>0</v>
      </c>
    </row>
    <row r="18" spans="1:15" ht="19.5" customHeight="1">
      <c r="A18" s="30" t="s">
        <v>0</v>
      </c>
      <c r="B18" s="11">
        <v>25396.701540827093</v>
      </c>
      <c r="C18" s="11">
        <v>25846.826429304256</v>
      </c>
      <c r="D18" s="435">
        <v>51243.52797013135</v>
      </c>
      <c r="E18" s="11">
        <v>29686.619121754324</v>
      </c>
      <c r="F18" s="11">
        <v>43454.160406078605</v>
      </c>
      <c r="G18" s="435">
        <v>73140.77952783293</v>
      </c>
      <c r="H18" s="439">
        <v>124384.30749796427</v>
      </c>
      <c r="I18" s="11">
        <v>40437.89250825155</v>
      </c>
      <c r="J18" s="9">
        <v>38273.7582820755</v>
      </c>
      <c r="K18" s="435">
        <v>78711.65079032705</v>
      </c>
      <c r="L18" s="8">
        <v>27360.520560108667</v>
      </c>
      <c r="M18" s="8">
        <v>28467.571621082014</v>
      </c>
      <c r="N18" s="8">
        <v>55828.09218119068</v>
      </c>
      <c r="O18" s="23">
        <v>134539.74297151773</v>
      </c>
    </row>
    <row r="19" spans="1:15" ht="19.5" customHeight="1">
      <c r="A19" s="22"/>
      <c r="B19" s="7"/>
      <c r="C19" s="7"/>
      <c r="D19" s="435">
        <v>0</v>
      </c>
      <c r="E19" s="7"/>
      <c r="F19" s="7"/>
      <c r="G19" s="436"/>
      <c r="H19" s="438">
        <v>0</v>
      </c>
      <c r="I19" s="7"/>
      <c r="J19" s="7"/>
      <c r="K19" s="435">
        <v>0</v>
      </c>
      <c r="L19" s="8"/>
      <c r="M19" s="8"/>
      <c r="N19" s="8">
        <v>0</v>
      </c>
      <c r="O19" s="23">
        <v>0</v>
      </c>
    </row>
    <row r="20" spans="1:15" ht="19.5" customHeight="1">
      <c r="A20" s="30" t="s">
        <v>18</v>
      </c>
      <c r="B20" s="8">
        <v>50578.277610020305</v>
      </c>
      <c r="C20" s="8">
        <v>52313.92482745295</v>
      </c>
      <c r="D20" s="435">
        <v>102892.20243747326</v>
      </c>
      <c r="E20" s="8">
        <v>53492.32997640573</v>
      </c>
      <c r="F20" s="8">
        <v>50549.90842723622</v>
      </c>
      <c r="G20" s="435">
        <v>104042.23840364195</v>
      </c>
      <c r="H20" s="439">
        <v>206934.4408411152</v>
      </c>
      <c r="I20" s="8">
        <v>69105.9595588519</v>
      </c>
      <c r="J20" s="7">
        <v>105876.6417180304</v>
      </c>
      <c r="K20" s="435">
        <v>174982.60127688228</v>
      </c>
      <c r="L20" s="8">
        <v>57051.992375347516</v>
      </c>
      <c r="M20" s="8">
        <v>66780.06972894631</v>
      </c>
      <c r="N20" s="8">
        <v>123832.06210429383</v>
      </c>
      <c r="O20" s="23">
        <v>298814.6633811761</v>
      </c>
    </row>
    <row r="21" spans="1:15" ht="19.5" customHeight="1">
      <c r="A21" s="22"/>
      <c r="B21" s="7"/>
      <c r="C21" s="7"/>
      <c r="D21" s="435">
        <v>0</v>
      </c>
      <c r="E21" s="7"/>
      <c r="F21" s="7"/>
      <c r="G21" s="436"/>
      <c r="H21" s="438">
        <v>0</v>
      </c>
      <c r="I21" s="7"/>
      <c r="J21" s="7"/>
      <c r="K21" s="435">
        <v>0</v>
      </c>
      <c r="L21" s="8"/>
      <c r="M21" s="8"/>
      <c r="N21" s="8">
        <v>0</v>
      </c>
      <c r="O21" s="23">
        <v>0</v>
      </c>
    </row>
    <row r="22" spans="1:15" ht="19.5" customHeight="1">
      <c r="A22" s="30" t="s">
        <v>19</v>
      </c>
      <c r="B22" s="8">
        <v>46977.158542202946</v>
      </c>
      <c r="C22" s="8">
        <v>56918.406660556546</v>
      </c>
      <c r="D22" s="435">
        <v>103895.56520275949</v>
      </c>
      <c r="E22" s="8">
        <v>36405.928718023526</v>
      </c>
      <c r="F22" s="8">
        <v>43446.75581786579</v>
      </c>
      <c r="G22" s="435">
        <v>79852.68453588932</v>
      </c>
      <c r="H22" s="439">
        <v>183748.24973864882</v>
      </c>
      <c r="I22" s="8">
        <v>47236.0850692207</v>
      </c>
      <c r="J22" s="7">
        <v>40562.1551798074</v>
      </c>
      <c r="K22" s="435">
        <v>87798.24024902811</v>
      </c>
      <c r="L22" s="8">
        <v>50849.87171372084</v>
      </c>
      <c r="M22" s="8">
        <v>56294.58492885908</v>
      </c>
      <c r="N22" s="8">
        <v>107144.45664257993</v>
      </c>
      <c r="O22" s="23">
        <v>194942.69689160804</v>
      </c>
    </row>
    <row r="23" spans="1:15" ht="19.5" customHeight="1">
      <c r="A23" s="29" t="s">
        <v>20</v>
      </c>
      <c r="B23" s="7">
        <v>43825.91179557784</v>
      </c>
      <c r="C23" s="7">
        <v>54865.47463155669</v>
      </c>
      <c r="D23" s="435">
        <v>98691.38642713454</v>
      </c>
      <c r="E23" s="7">
        <v>35278.87384789218</v>
      </c>
      <c r="F23" s="7">
        <v>42677.74099691451</v>
      </c>
      <c r="G23" s="436">
        <v>77956.6148448067</v>
      </c>
      <c r="H23" s="438">
        <v>176648.00127194123</v>
      </c>
      <c r="I23" s="7">
        <v>46889.12410400564</v>
      </c>
      <c r="J23" s="7">
        <v>39989.16538</v>
      </c>
      <c r="K23" s="435">
        <v>86878.28948400564</v>
      </c>
      <c r="L23" s="8">
        <v>48666.53580618485</v>
      </c>
      <c r="M23" s="8">
        <v>62481.23076714075</v>
      </c>
      <c r="N23" s="8">
        <v>111147.7665733256</v>
      </c>
      <c r="O23" s="23">
        <v>198026.05605733124</v>
      </c>
    </row>
    <row r="24" spans="1:15" ht="19.5" customHeight="1">
      <c r="A24" s="427" t="s">
        <v>1</v>
      </c>
      <c r="B24" s="8">
        <v>26266.306870733082</v>
      </c>
      <c r="C24" s="8">
        <v>29634.720324790524</v>
      </c>
      <c r="D24" s="435">
        <v>55901.02719552361</v>
      </c>
      <c r="E24" s="8">
        <v>25566.271293106314</v>
      </c>
      <c r="F24" s="8">
        <v>24860.529281185376</v>
      </c>
      <c r="G24" s="435">
        <v>50426.80057429169</v>
      </c>
      <c r="H24" s="439">
        <v>106327.8277698153</v>
      </c>
      <c r="I24" s="8">
        <v>41488.19929086398</v>
      </c>
      <c r="J24" s="7">
        <v>30621.150117023783</v>
      </c>
      <c r="K24" s="435">
        <v>72109.34940788776</v>
      </c>
      <c r="L24" s="8">
        <v>25300.991277188034</v>
      </c>
      <c r="M24" s="8">
        <v>24284.85912773554</v>
      </c>
      <c r="N24" s="8">
        <v>49585.85040492358</v>
      </c>
      <c r="O24" s="23">
        <v>121695.19981281133</v>
      </c>
    </row>
    <row r="25" spans="1:15" ht="19.5" customHeight="1">
      <c r="A25" s="323" t="s">
        <v>21</v>
      </c>
      <c r="B25" s="229">
        <v>133274.49960012862</v>
      </c>
      <c r="C25" s="229">
        <v>158370.4311753721</v>
      </c>
      <c r="D25" s="435">
        <v>291644.9307755007</v>
      </c>
      <c r="E25" s="229">
        <v>99495.18605684144</v>
      </c>
      <c r="F25" s="229">
        <v>232879.08448439089</v>
      </c>
      <c r="G25" s="435">
        <v>332374.2705412323</v>
      </c>
      <c r="H25" s="439">
        <v>624019.201316733</v>
      </c>
      <c r="I25" s="229">
        <v>148604.62142178055</v>
      </c>
      <c r="J25" s="229">
        <v>104263.32631291519</v>
      </c>
      <c r="K25" s="435">
        <v>252867.94773469574</v>
      </c>
      <c r="L25" s="229">
        <v>121263.58524422701</v>
      </c>
      <c r="M25" s="229">
        <v>192850.3704869958</v>
      </c>
      <c r="N25" s="229">
        <v>314113.9557312228</v>
      </c>
      <c r="O25" s="230">
        <v>566981.9034659185</v>
      </c>
    </row>
    <row r="26" spans="1:15" ht="19.5" customHeight="1">
      <c r="A26" s="22"/>
      <c r="B26" s="7"/>
      <c r="C26" s="7"/>
      <c r="D26" s="435">
        <v>0</v>
      </c>
      <c r="E26" s="7"/>
      <c r="F26" s="7"/>
      <c r="G26" s="436"/>
      <c r="H26" s="438">
        <v>0</v>
      </c>
      <c r="I26" s="7"/>
      <c r="J26" s="7"/>
      <c r="K26" s="435">
        <v>0</v>
      </c>
      <c r="L26" s="8"/>
      <c r="M26" s="8"/>
      <c r="N26" s="8">
        <v>0</v>
      </c>
      <c r="O26" s="23">
        <v>0</v>
      </c>
    </row>
    <row r="27" spans="1:15" ht="19.5" customHeight="1">
      <c r="A27" s="30" t="s">
        <v>2</v>
      </c>
      <c r="B27" s="324">
        <v>110581.05308468085</v>
      </c>
      <c r="C27" s="324">
        <v>147842.3604016765</v>
      </c>
      <c r="D27" s="435">
        <v>258423.41348635737</v>
      </c>
      <c r="E27" s="324">
        <v>93348.61972999999</v>
      </c>
      <c r="F27" s="324">
        <v>118207.16706802849</v>
      </c>
      <c r="G27" s="436">
        <v>211555.78679802848</v>
      </c>
      <c r="H27" s="438">
        <v>469979.2002843858</v>
      </c>
      <c r="I27" s="324">
        <v>135918.32140000002</v>
      </c>
      <c r="J27" s="324">
        <v>92718.97232361109</v>
      </c>
      <c r="K27" s="435">
        <v>228637.2937236111</v>
      </c>
      <c r="L27" s="324">
        <v>99101.41483000001</v>
      </c>
      <c r="M27" s="324">
        <v>105321.27839601501</v>
      </c>
      <c r="N27" s="324">
        <v>204422.69322601502</v>
      </c>
      <c r="O27" s="324">
        <v>433059.9869496261</v>
      </c>
    </row>
    <row r="28" spans="1:16" ht="19.5" customHeight="1">
      <c r="A28" s="22" t="s">
        <v>32</v>
      </c>
      <c r="B28" s="326">
        <v>51270.38335</v>
      </c>
      <c r="C28" s="326">
        <v>50592.598920000004</v>
      </c>
      <c r="D28" s="435">
        <v>101862.98227000001</v>
      </c>
      <c r="E28" s="326">
        <v>30092.083530000004</v>
      </c>
      <c r="F28" s="326">
        <v>26984.41478</v>
      </c>
      <c r="G28" s="436">
        <v>57076.49831</v>
      </c>
      <c r="H28" s="438">
        <v>158939.48058</v>
      </c>
      <c r="I28" s="7">
        <v>27418.403340000004</v>
      </c>
      <c r="J28" s="7">
        <v>23014.8518</v>
      </c>
      <c r="K28" s="435">
        <v>50433.25514000001</v>
      </c>
      <c r="L28" s="324">
        <v>21493.676269999996</v>
      </c>
      <c r="M28" s="8">
        <v>44660.622</v>
      </c>
      <c r="N28" s="8">
        <v>66154.29827</v>
      </c>
      <c r="O28" s="23">
        <v>116587.55341000001</v>
      </c>
      <c r="P28" s="48"/>
    </row>
    <row r="29" spans="1:16" ht="19.5" customHeight="1">
      <c r="A29" s="22" t="s">
        <v>33</v>
      </c>
      <c r="B29" s="326">
        <v>49601.34908</v>
      </c>
      <c r="C29" s="7">
        <v>49413.889030000006</v>
      </c>
      <c r="D29" s="435">
        <v>99015.23811</v>
      </c>
      <c r="E29" s="7">
        <v>28703.17851</v>
      </c>
      <c r="F29" s="7">
        <v>24376.646539999998</v>
      </c>
      <c r="G29" s="436">
        <v>53079.82505</v>
      </c>
      <c r="H29" s="438">
        <v>152095.06316000002</v>
      </c>
      <c r="I29" s="7">
        <v>25879.411780000002</v>
      </c>
      <c r="J29" s="7">
        <v>21634.17766</v>
      </c>
      <c r="K29" s="435">
        <v>47513.58944</v>
      </c>
      <c r="L29" s="324">
        <v>20456.466229999998</v>
      </c>
      <c r="M29" s="8">
        <v>43096.115110000006</v>
      </c>
      <c r="N29" s="8">
        <v>63552.581340000004</v>
      </c>
      <c r="O29" s="23">
        <v>111066.17078000001</v>
      </c>
      <c r="P29" s="48"/>
    </row>
    <row r="30" spans="1:16" ht="19.5" customHeight="1">
      <c r="A30" s="22" t="s">
        <v>34</v>
      </c>
      <c r="B30" s="326">
        <v>1669.03427</v>
      </c>
      <c r="C30" s="7">
        <v>1178.70989</v>
      </c>
      <c r="D30" s="435">
        <v>2847.74416</v>
      </c>
      <c r="E30" s="7">
        <v>1388.9050200000001</v>
      </c>
      <c r="F30" s="7">
        <v>2607.76824</v>
      </c>
      <c r="G30" s="436">
        <v>3996.67326</v>
      </c>
      <c r="H30" s="438">
        <v>6844.41742</v>
      </c>
      <c r="I30" s="7">
        <v>1538.99156</v>
      </c>
      <c r="J30" s="7">
        <v>1380.67414</v>
      </c>
      <c r="K30" s="435">
        <v>2919.6657</v>
      </c>
      <c r="L30" s="324">
        <v>1037.21004</v>
      </c>
      <c r="M30" s="8">
        <v>1564.5068899999999</v>
      </c>
      <c r="N30" s="8">
        <v>2601.7169299999996</v>
      </c>
      <c r="O30" s="23">
        <v>5521.38263</v>
      </c>
      <c r="P30" s="48"/>
    </row>
    <row r="31" spans="1:17" ht="19.5" customHeight="1">
      <c r="A31" s="22" t="s">
        <v>3</v>
      </c>
      <c r="B31" s="7">
        <v>15627.909049999998</v>
      </c>
      <c r="C31" s="7">
        <v>12951.67021</v>
      </c>
      <c r="D31" s="435">
        <v>28579.57926</v>
      </c>
      <c r="E31" s="7">
        <v>11669.46497</v>
      </c>
      <c r="F31" s="7">
        <v>10828.021420000001</v>
      </c>
      <c r="G31" s="436">
        <v>22497.486390000002</v>
      </c>
      <c r="H31" s="438">
        <v>51077.065650000004</v>
      </c>
      <c r="I31" s="7">
        <v>15408.12008</v>
      </c>
      <c r="J31" s="7">
        <v>14097.60831</v>
      </c>
      <c r="K31" s="435">
        <v>29505.72839</v>
      </c>
      <c r="L31" s="324">
        <v>15636.0028</v>
      </c>
      <c r="M31" s="8">
        <v>14775.00713</v>
      </c>
      <c r="N31" s="8">
        <v>30411.00993</v>
      </c>
      <c r="O31" s="23">
        <v>59916.738320000004</v>
      </c>
      <c r="P31" s="48"/>
      <c r="Q31" s="50"/>
    </row>
    <row r="32" spans="1:17" ht="19.5" customHeight="1">
      <c r="A32" s="22" t="s">
        <v>4</v>
      </c>
      <c r="B32" s="7">
        <v>8760</v>
      </c>
      <c r="C32" s="7">
        <v>34619.885259999995</v>
      </c>
      <c r="D32" s="435">
        <v>43379.885259999995</v>
      </c>
      <c r="E32" s="7">
        <v>26884.23601</v>
      </c>
      <c r="F32" s="7">
        <v>36689.3999</v>
      </c>
      <c r="G32" s="436">
        <v>63573.63591</v>
      </c>
      <c r="H32" s="438">
        <v>106953.52116999999</v>
      </c>
      <c r="I32" s="7">
        <v>15945.6905</v>
      </c>
      <c r="J32" s="7">
        <v>27755.82243</v>
      </c>
      <c r="K32" s="435">
        <v>43701.51293</v>
      </c>
      <c r="L32" s="324">
        <v>32239.990960000003</v>
      </c>
      <c r="M32" s="8">
        <v>35104.56953</v>
      </c>
      <c r="N32" s="8">
        <v>67344.56049</v>
      </c>
      <c r="O32" s="23">
        <v>111046.07342</v>
      </c>
      <c r="P32" s="48"/>
      <c r="Q32" s="50"/>
    </row>
    <row r="33" spans="1:17" ht="19.5" customHeight="1">
      <c r="A33" s="22" t="s">
        <v>5</v>
      </c>
      <c r="B33" s="7">
        <v>548.7188846808701</v>
      </c>
      <c r="C33" s="7">
        <v>2467.297151676522</v>
      </c>
      <c r="D33" s="435">
        <v>3016.0160363573923</v>
      </c>
      <c r="E33" s="7">
        <v>1217.8928199999998</v>
      </c>
      <c r="F33" s="7">
        <v>2474.646078028495</v>
      </c>
      <c r="G33" s="436">
        <v>3692.538898028495</v>
      </c>
      <c r="H33" s="438">
        <v>6708.5549343858875</v>
      </c>
      <c r="I33" s="7">
        <v>443.47152</v>
      </c>
      <c r="J33" s="7">
        <v>1011.7031536110882</v>
      </c>
      <c r="K33" s="435">
        <v>1455.174673611088</v>
      </c>
      <c r="L33" s="324">
        <v>1288.82243</v>
      </c>
      <c r="M33" s="8">
        <v>2359.3123960150087</v>
      </c>
      <c r="N33" s="8">
        <v>3648.134826015009</v>
      </c>
      <c r="O33" s="23">
        <v>5103.309499626097</v>
      </c>
      <c r="P33" s="48"/>
      <c r="Q33" s="50"/>
    </row>
    <row r="34" spans="1:17" ht="19.5" customHeight="1">
      <c r="A34" s="22" t="s">
        <v>6</v>
      </c>
      <c r="B34" s="7">
        <v>0</v>
      </c>
      <c r="C34" s="7">
        <v>1275.00304</v>
      </c>
      <c r="D34" s="435">
        <v>1275.00304</v>
      </c>
      <c r="E34" s="7">
        <v>0</v>
      </c>
      <c r="F34" s="7">
        <v>1866.32875</v>
      </c>
      <c r="G34" s="436">
        <v>1866.32875</v>
      </c>
      <c r="H34" s="438">
        <v>3141.33179</v>
      </c>
      <c r="I34" s="7">
        <v>3895.0663400000003</v>
      </c>
      <c r="J34" s="7">
        <v>0</v>
      </c>
      <c r="K34" s="435">
        <v>3895.0663400000003</v>
      </c>
      <c r="L34" s="324">
        <v>1872.3978</v>
      </c>
      <c r="M34" s="8">
        <v>2733.24361</v>
      </c>
      <c r="N34" s="8">
        <v>4605.64141</v>
      </c>
      <c r="O34" s="23">
        <v>8500.707750000001</v>
      </c>
      <c r="P34" s="48"/>
      <c r="Q34" s="50"/>
    </row>
    <row r="35" spans="1:17" ht="19.5" customHeight="1">
      <c r="A35" s="22" t="s">
        <v>55</v>
      </c>
      <c r="B35" s="7">
        <v>33547.81261</v>
      </c>
      <c r="C35" s="7">
        <v>45935.90582</v>
      </c>
      <c r="D35" s="435">
        <v>79483.71843000001</v>
      </c>
      <c r="E35" s="7">
        <v>23484.9424</v>
      </c>
      <c r="F35" s="7">
        <v>39364.35614</v>
      </c>
      <c r="G35" s="436">
        <v>62849.29854</v>
      </c>
      <c r="H35" s="438">
        <v>142333.01697</v>
      </c>
      <c r="I35" s="7">
        <v>72807.56962</v>
      </c>
      <c r="J35" s="7">
        <v>26838.98663</v>
      </c>
      <c r="K35" s="435">
        <v>99646.55625</v>
      </c>
      <c r="L35" s="324">
        <v>26570.524569999998</v>
      </c>
      <c r="M35" s="8">
        <v>5688.52373</v>
      </c>
      <c r="N35" s="8">
        <v>32259.0483</v>
      </c>
      <c r="O35" s="23">
        <v>131905.60455</v>
      </c>
      <c r="P35" s="48"/>
      <c r="Q35" s="50"/>
    </row>
    <row r="36" spans="1:17" ht="19.5" customHeight="1">
      <c r="A36" s="22" t="s">
        <v>54</v>
      </c>
      <c r="B36" s="7">
        <v>826.2291899999999</v>
      </c>
      <c r="C36" s="7">
        <v>0</v>
      </c>
      <c r="D36" s="435">
        <v>826.2291899999999</v>
      </c>
      <c r="E36" s="7">
        <v>0</v>
      </c>
      <c r="F36" s="7">
        <v>0</v>
      </c>
      <c r="G36" s="436">
        <v>0</v>
      </c>
      <c r="H36" s="438">
        <v>826.2291899999999</v>
      </c>
      <c r="I36" s="7">
        <v>0</v>
      </c>
      <c r="J36" s="7">
        <v>0</v>
      </c>
      <c r="K36" s="435">
        <v>0</v>
      </c>
      <c r="L36" s="324">
        <v>0</v>
      </c>
      <c r="M36" s="8">
        <v>0</v>
      </c>
      <c r="N36" s="8">
        <v>0</v>
      </c>
      <c r="O36" s="23">
        <v>0</v>
      </c>
      <c r="P36" s="48"/>
      <c r="Q36" s="50"/>
    </row>
    <row r="37" spans="1:17" ht="19.5" customHeight="1">
      <c r="A37" s="22" t="s">
        <v>229</v>
      </c>
      <c r="B37" s="7">
        <v>0</v>
      </c>
      <c r="C37" s="7">
        <v>0</v>
      </c>
      <c r="D37" s="435">
        <v>0</v>
      </c>
      <c r="E37" s="7">
        <v>0</v>
      </c>
      <c r="F37" s="7">
        <v>0</v>
      </c>
      <c r="G37" s="436">
        <v>0</v>
      </c>
      <c r="H37" s="438">
        <v>0</v>
      </c>
      <c r="I37" s="7">
        <v>0</v>
      </c>
      <c r="J37" s="7">
        <v>0</v>
      </c>
      <c r="K37" s="435">
        <v>0</v>
      </c>
      <c r="L37" s="324">
        <v>0</v>
      </c>
      <c r="M37" s="8">
        <v>0</v>
      </c>
      <c r="N37" s="8">
        <v>0</v>
      </c>
      <c r="O37" s="23">
        <v>0</v>
      </c>
      <c r="P37" s="48"/>
      <c r="Q37" s="50"/>
    </row>
    <row r="38" spans="1:15" ht="19.5" customHeight="1">
      <c r="A38" s="30" t="s">
        <v>7</v>
      </c>
      <c r="B38" s="8">
        <v>5690.412470189729</v>
      </c>
      <c r="C38" s="8">
        <v>3704.2188616807084</v>
      </c>
      <c r="D38" s="435">
        <v>9394.631331870438</v>
      </c>
      <c r="E38" s="8">
        <v>2905.0046611670077</v>
      </c>
      <c r="F38" s="8">
        <v>14268.072590882735</v>
      </c>
      <c r="G38" s="435">
        <v>17173.07725204974</v>
      </c>
      <c r="H38" s="439">
        <v>26567.70858392018</v>
      </c>
      <c r="I38" s="8">
        <v>6122.2611206530055</v>
      </c>
      <c r="J38" s="8">
        <v>2272.2884867765656</v>
      </c>
      <c r="K38" s="435">
        <v>8394.549607429572</v>
      </c>
      <c r="L38" s="324">
        <v>6866.72296807372</v>
      </c>
      <c r="M38" s="8">
        <v>9888.162929274971</v>
      </c>
      <c r="N38" s="8">
        <v>16754.885897348693</v>
      </c>
      <c r="O38" s="8">
        <v>25149.435504778266</v>
      </c>
    </row>
    <row r="39" spans="1:17" ht="19.5" customHeight="1">
      <c r="A39" s="22" t="s">
        <v>22</v>
      </c>
      <c r="B39" s="7">
        <v>1374.386155699708</v>
      </c>
      <c r="C39" s="7">
        <v>1908.1990073110333</v>
      </c>
      <c r="D39" s="435">
        <v>3282.5851630107413</v>
      </c>
      <c r="E39" s="7">
        <v>133.9411832181261</v>
      </c>
      <c r="F39" s="7">
        <v>0</v>
      </c>
      <c r="G39" s="436">
        <v>133.9411832181261</v>
      </c>
      <c r="H39" s="438">
        <v>3416.5263462288676</v>
      </c>
      <c r="I39" s="7">
        <v>217.06928926602828</v>
      </c>
      <c r="J39" s="7">
        <v>223.4907832533879</v>
      </c>
      <c r="K39" s="435">
        <v>440.56007251941617</v>
      </c>
      <c r="L39" s="324">
        <v>0</v>
      </c>
      <c r="M39" s="8">
        <v>0</v>
      </c>
      <c r="N39" s="324">
        <v>0</v>
      </c>
      <c r="O39" s="325">
        <v>440.56007251941617</v>
      </c>
      <c r="P39" s="48"/>
      <c r="Q39" s="50"/>
    </row>
    <row r="40" spans="1:17" ht="19.5" customHeight="1">
      <c r="A40" s="22" t="s">
        <v>23</v>
      </c>
      <c r="B40" s="7">
        <v>3141.955124233153</v>
      </c>
      <c r="C40" s="7">
        <v>837.3041094250386</v>
      </c>
      <c r="D40" s="435">
        <v>3979.259233658192</v>
      </c>
      <c r="E40" s="7">
        <v>1674.3502344630112</v>
      </c>
      <c r="F40" s="7">
        <v>12461.744652672678</v>
      </c>
      <c r="G40" s="436">
        <v>14136.094887135689</v>
      </c>
      <c r="H40" s="438">
        <v>18115.35412079388</v>
      </c>
      <c r="I40" s="7">
        <v>4821.068498787293</v>
      </c>
      <c r="J40" s="7">
        <v>176.1642366745593</v>
      </c>
      <c r="K40" s="435">
        <v>4997.232735461852</v>
      </c>
      <c r="L40" s="324">
        <v>4324.88146298778</v>
      </c>
      <c r="M40" s="8">
        <v>5928.754166882884</v>
      </c>
      <c r="N40" s="324">
        <v>10253.635629870663</v>
      </c>
      <c r="O40" s="325">
        <v>15250.868365332515</v>
      </c>
      <c r="P40" s="48"/>
      <c r="Q40" s="50"/>
    </row>
    <row r="41" spans="1:17" ht="19.5" customHeight="1">
      <c r="A41" s="22" t="s">
        <v>24</v>
      </c>
      <c r="B41" s="7">
        <v>0</v>
      </c>
      <c r="C41" s="7">
        <v>0</v>
      </c>
      <c r="D41" s="435">
        <v>0</v>
      </c>
      <c r="E41" s="7">
        <v>0</v>
      </c>
      <c r="F41" s="7">
        <v>0</v>
      </c>
      <c r="G41" s="436">
        <v>0</v>
      </c>
      <c r="H41" s="438">
        <v>0</v>
      </c>
      <c r="I41" s="7">
        <v>0</v>
      </c>
      <c r="J41" s="7">
        <v>0</v>
      </c>
      <c r="K41" s="435">
        <v>0</v>
      </c>
      <c r="L41" s="324">
        <v>0</v>
      </c>
      <c r="M41" s="8">
        <v>0</v>
      </c>
      <c r="N41" s="8">
        <v>0</v>
      </c>
      <c r="O41" s="23">
        <v>0</v>
      </c>
      <c r="P41" s="48"/>
      <c r="Q41" s="50"/>
    </row>
    <row r="42" spans="1:17" ht="19.5" customHeight="1">
      <c r="A42" s="22" t="s">
        <v>25</v>
      </c>
      <c r="B42" s="7">
        <v>1174.071190256867</v>
      </c>
      <c r="C42" s="7">
        <v>958.7157449446363</v>
      </c>
      <c r="D42" s="435">
        <v>2132.786935201503</v>
      </c>
      <c r="E42" s="7">
        <v>1096.7132434858706</v>
      </c>
      <c r="F42" s="7">
        <v>1806.3279382100573</v>
      </c>
      <c r="G42" s="436">
        <v>2903.0411816959277</v>
      </c>
      <c r="H42" s="438">
        <v>5035.828116897431</v>
      </c>
      <c r="I42" s="7">
        <v>1084.1233325996843</v>
      </c>
      <c r="J42" s="7">
        <v>1872.6334668486186</v>
      </c>
      <c r="K42" s="435">
        <v>2956.756799448303</v>
      </c>
      <c r="L42" s="324">
        <v>2541.8415050859403</v>
      </c>
      <c r="M42" s="8">
        <v>3959.408762392087</v>
      </c>
      <c r="N42" s="8">
        <v>6501.250267478027</v>
      </c>
      <c r="O42" s="23">
        <v>9458.00706692633</v>
      </c>
      <c r="P42" s="48"/>
      <c r="Q42" s="50"/>
    </row>
    <row r="43" spans="1:17" ht="19.5" customHeight="1">
      <c r="A43" s="22" t="s">
        <v>26</v>
      </c>
      <c r="B43" s="7">
        <v>16464.52069897064</v>
      </c>
      <c r="C43" s="7">
        <v>4996.332258949083</v>
      </c>
      <c r="D43" s="435">
        <v>21460.85295791972</v>
      </c>
      <c r="E43" s="7">
        <v>2407.122290729769</v>
      </c>
      <c r="F43" s="7">
        <v>98853.1128251757</v>
      </c>
      <c r="G43" s="436">
        <v>101260.23511590547</v>
      </c>
      <c r="H43" s="438">
        <v>122721.08807382519</v>
      </c>
      <c r="I43" s="7">
        <v>6057.73540697178</v>
      </c>
      <c r="J43" s="7">
        <v>8812.868676570219</v>
      </c>
      <c r="K43" s="435">
        <v>14870.604083541999</v>
      </c>
      <c r="L43" s="324">
        <v>14849.331546912139</v>
      </c>
      <c r="M43" s="8">
        <v>77069.36727491321</v>
      </c>
      <c r="N43" s="8">
        <v>91918.69882182535</v>
      </c>
      <c r="O43" s="23">
        <v>106789.30290536735</v>
      </c>
      <c r="P43" s="48"/>
      <c r="Q43" s="50"/>
    </row>
    <row r="44" spans="1:17" ht="19.5" customHeight="1">
      <c r="A44" s="30"/>
      <c r="B44" s="420"/>
      <c r="C44" s="8"/>
      <c r="D44" s="435"/>
      <c r="E44" s="8"/>
      <c r="F44" s="8"/>
      <c r="G44" s="435"/>
      <c r="H44" s="438">
        <v>0</v>
      </c>
      <c r="I44" s="8"/>
      <c r="J44" s="8"/>
      <c r="K44" s="435"/>
      <c r="L44" s="324"/>
      <c r="M44" s="8"/>
      <c r="N44" s="8"/>
      <c r="O44" s="23"/>
      <c r="P44" s="48"/>
      <c r="Q44" s="50"/>
    </row>
    <row r="45" spans="1:15" ht="19.5" customHeight="1">
      <c r="A45" s="30" t="s">
        <v>27</v>
      </c>
      <c r="B45" s="8">
        <v>132735.98625384123</v>
      </c>
      <c r="C45" s="8">
        <v>156542.9115223063</v>
      </c>
      <c r="D45" s="435">
        <v>289278.8977761475</v>
      </c>
      <c r="E45" s="8">
        <v>98660.74668189677</v>
      </c>
      <c r="F45" s="8">
        <v>231328.35248408694</v>
      </c>
      <c r="G45" s="435">
        <v>329989.09916598373</v>
      </c>
      <c r="H45" s="438">
        <v>619267.9969421313</v>
      </c>
      <c r="I45" s="8">
        <v>148098.3179276248</v>
      </c>
      <c r="J45" s="8">
        <v>103804.12948695787</v>
      </c>
      <c r="K45" s="435">
        <v>251902.44741458265</v>
      </c>
      <c r="L45" s="324">
        <v>120817.46934498588</v>
      </c>
      <c r="M45" s="8">
        <v>192278.8086002032</v>
      </c>
      <c r="N45" s="8">
        <v>313096.27794518904</v>
      </c>
      <c r="O45" s="8">
        <v>564998.7253597716</v>
      </c>
    </row>
    <row r="46" spans="1:15" ht="19.5" customHeight="1">
      <c r="A46" s="22" t="s">
        <v>28</v>
      </c>
      <c r="B46" s="7">
        <v>538.5133462873819</v>
      </c>
      <c r="C46" s="7">
        <v>1827.5196530658056</v>
      </c>
      <c r="D46" s="435">
        <v>2366.0329993531877</v>
      </c>
      <c r="E46" s="7">
        <v>834.4393749446745</v>
      </c>
      <c r="F46" s="7">
        <v>1550.7320003039376</v>
      </c>
      <c r="G46" s="436">
        <v>2385.171375248612</v>
      </c>
      <c r="H46" s="438">
        <v>4751.2043746018</v>
      </c>
      <c r="I46" s="7">
        <v>506.3034941557704</v>
      </c>
      <c r="J46" s="7">
        <v>459.1968259573148</v>
      </c>
      <c r="K46" s="435">
        <v>965.5003201130852</v>
      </c>
      <c r="L46" s="324">
        <v>446.11589924113935</v>
      </c>
      <c r="M46" s="8">
        <v>571.561886792599</v>
      </c>
      <c r="N46" s="8">
        <v>1017.6777860337384</v>
      </c>
      <c r="O46" s="23">
        <v>1983.1781061468237</v>
      </c>
    </row>
    <row r="47" spans="1:15" ht="19.5" customHeight="1">
      <c r="A47" s="22"/>
      <c r="B47" s="7"/>
      <c r="C47" s="7"/>
      <c r="D47" s="436"/>
      <c r="E47" s="7"/>
      <c r="F47" s="7"/>
      <c r="G47" s="436"/>
      <c r="H47" s="438">
        <v>0</v>
      </c>
      <c r="I47" s="7"/>
      <c r="J47" s="7"/>
      <c r="K47" s="436"/>
      <c r="L47" s="8"/>
      <c r="M47" s="8"/>
      <c r="N47" s="8"/>
      <c r="O47" s="23"/>
    </row>
    <row r="48" spans="1:15" s="1" customFormat="1" ht="19.5" customHeight="1" thickBot="1">
      <c r="A48" s="433" t="s">
        <v>8</v>
      </c>
      <c r="B48" s="433">
        <v>-109156.92865886947</v>
      </c>
      <c r="C48" s="433">
        <v>-162012.99932599533</v>
      </c>
      <c r="D48" s="433">
        <v>-271169.9279848648</v>
      </c>
      <c r="E48" s="433">
        <v>-144293.37317890034</v>
      </c>
      <c r="F48" s="433">
        <v>-48026.49065964852</v>
      </c>
      <c r="G48" s="433">
        <v>-192319.8638385489</v>
      </c>
      <c r="H48" s="433">
        <v>-463489.7918234136</v>
      </c>
      <c r="I48" s="433">
        <v>-250474.25334322307</v>
      </c>
      <c r="J48" s="433">
        <v>-234106.25961272267</v>
      </c>
      <c r="K48" s="433">
        <v>-484580.5129559458</v>
      </c>
      <c r="L48" s="433">
        <v>-186921.26236659003</v>
      </c>
      <c r="M48" s="433">
        <v>-105623.78038198821</v>
      </c>
      <c r="N48" s="433">
        <v>-292545.0427485782</v>
      </c>
      <c r="O48" s="433">
        <v>-777125.555704524</v>
      </c>
    </row>
    <row r="49" spans="1:15" ht="19.5" customHeight="1">
      <c r="A49" s="41"/>
      <c r="B49" s="42"/>
      <c r="C49" s="42"/>
      <c r="D49" s="42"/>
      <c r="E49" s="42"/>
      <c r="F49" s="42"/>
      <c r="G49" s="42"/>
      <c r="H49" s="440"/>
      <c r="I49" s="42"/>
      <c r="J49" s="42"/>
      <c r="K49" s="449"/>
      <c r="L49" s="43"/>
      <c r="M49" s="43"/>
      <c r="N49" s="43"/>
      <c r="O49" s="44"/>
    </row>
    <row r="50" spans="1:15" ht="19.5" customHeight="1">
      <c r="A50" s="30" t="s">
        <v>29</v>
      </c>
      <c r="B50" s="7"/>
      <c r="C50" s="7"/>
      <c r="D50" s="7"/>
      <c r="E50" s="7"/>
      <c r="F50" s="7"/>
      <c r="G50" s="7"/>
      <c r="H50" s="438">
        <v>1711528.1944568795</v>
      </c>
      <c r="I50" s="7"/>
      <c r="J50" s="7"/>
      <c r="K50" s="436"/>
      <c r="L50" s="11"/>
      <c r="M50" s="11"/>
      <c r="N50" s="11"/>
      <c r="O50" s="31"/>
    </row>
    <row r="51" spans="1:15" ht="19.5" customHeight="1">
      <c r="A51" s="22" t="s">
        <v>36</v>
      </c>
      <c r="B51" s="7">
        <v>190.15121</v>
      </c>
      <c r="C51" s="7">
        <v>168.93221999999997</v>
      </c>
      <c r="D51" s="7">
        <v>359.08342999999996</v>
      </c>
      <c r="E51" s="7">
        <v>99.99856</v>
      </c>
      <c r="F51" s="7">
        <v>90.01802</v>
      </c>
      <c r="G51" s="7">
        <v>190.01658</v>
      </c>
      <c r="H51" s="438">
        <v>549.10001</v>
      </c>
      <c r="I51" s="7">
        <v>85.87519</v>
      </c>
      <c r="J51" s="7">
        <v>64.61395999999999</v>
      </c>
      <c r="K51" s="436">
        <v>150.48915</v>
      </c>
      <c r="L51" s="324">
        <v>53.129059999999996</v>
      </c>
      <c r="M51" s="8">
        <v>84.64241000000001</v>
      </c>
      <c r="N51" s="11">
        <v>137.77147000000002</v>
      </c>
      <c r="O51" s="31">
        <v>288.26062</v>
      </c>
    </row>
    <row r="52" spans="1:15" ht="19.5" customHeight="1">
      <c r="A52" s="22" t="s">
        <v>45</v>
      </c>
      <c r="B52" s="419">
        <v>158.69297999999998</v>
      </c>
      <c r="C52" s="7">
        <v>145.76202999999998</v>
      </c>
      <c r="D52" s="7">
        <v>304.45500999999996</v>
      </c>
      <c r="E52" s="7">
        <v>65.73649</v>
      </c>
      <c r="F52" s="7">
        <v>47.76046</v>
      </c>
      <c r="G52" s="7">
        <v>113.49695</v>
      </c>
      <c r="H52" s="438">
        <v>417.95196</v>
      </c>
      <c r="I52" s="7">
        <v>48.510220000000004</v>
      </c>
      <c r="J52" s="7">
        <v>34.29464</v>
      </c>
      <c r="K52" s="436">
        <v>82.80486</v>
      </c>
      <c r="L52" s="11">
        <v>30.731899999999996</v>
      </c>
      <c r="M52" s="11">
        <v>52.34880000000001</v>
      </c>
      <c r="N52" s="11">
        <v>83.08070000000001</v>
      </c>
      <c r="O52" s="31">
        <v>165.88556</v>
      </c>
    </row>
    <row r="53" spans="1:15" ht="19.5" customHeight="1">
      <c r="A53" s="32" t="s">
        <v>46</v>
      </c>
      <c r="B53" s="419">
        <v>31.45823</v>
      </c>
      <c r="C53" s="7">
        <v>23.17019</v>
      </c>
      <c r="D53" s="7">
        <v>54.628420000000006</v>
      </c>
      <c r="E53" s="7">
        <v>34.26207</v>
      </c>
      <c r="F53" s="7">
        <v>42.25756</v>
      </c>
      <c r="G53" s="7">
        <v>76.51963</v>
      </c>
      <c r="H53" s="438">
        <v>131.14805</v>
      </c>
      <c r="I53" s="7">
        <v>37.36497</v>
      </c>
      <c r="J53" s="7">
        <v>30.319319999999998</v>
      </c>
      <c r="K53" s="436">
        <v>67.68429</v>
      </c>
      <c r="L53" s="11">
        <v>22.39716</v>
      </c>
      <c r="M53" s="11">
        <v>32.29361</v>
      </c>
      <c r="N53" s="11">
        <v>54.69077</v>
      </c>
      <c r="O53" s="31">
        <v>122.37506</v>
      </c>
    </row>
    <row r="54" spans="1:15" ht="19.5" customHeight="1">
      <c r="A54" s="33" t="s">
        <v>48</v>
      </c>
      <c r="B54" s="319">
        <v>453797.31</v>
      </c>
      <c r="C54" s="7">
        <v>336049.94</v>
      </c>
      <c r="D54" s="7">
        <v>789847.25</v>
      </c>
      <c r="E54" s="7">
        <v>351656.54</v>
      </c>
      <c r="F54" s="7">
        <v>324027.58</v>
      </c>
      <c r="G54" s="7">
        <v>675684.12</v>
      </c>
      <c r="H54" s="438">
        <v>1465531.37</v>
      </c>
      <c r="I54" s="7">
        <v>435192</v>
      </c>
      <c r="J54" s="7">
        <v>378261.65</v>
      </c>
      <c r="K54" s="436">
        <v>813453.65</v>
      </c>
      <c r="L54" s="11">
        <v>271916.33</v>
      </c>
      <c r="M54" s="11">
        <v>402161.68999999994</v>
      </c>
      <c r="N54" s="11">
        <v>674078.02</v>
      </c>
      <c r="O54" s="31">
        <v>1487531.67</v>
      </c>
    </row>
    <row r="55" spans="1:15" ht="19.5" customHeight="1">
      <c r="A55" s="33" t="s">
        <v>49</v>
      </c>
      <c r="B55" s="319">
        <v>12000</v>
      </c>
      <c r="C55" s="7">
        <v>48467.69</v>
      </c>
      <c r="D55" s="7">
        <v>60467.69</v>
      </c>
      <c r="E55" s="7">
        <v>42100.479999999996</v>
      </c>
      <c r="F55" s="7">
        <v>52582.18</v>
      </c>
      <c r="G55" s="7">
        <v>94682.66</v>
      </c>
      <c r="H55" s="438">
        <v>155150.35</v>
      </c>
      <c r="I55" s="7">
        <v>21694.82</v>
      </c>
      <c r="J55" s="7">
        <v>48644.5</v>
      </c>
      <c r="K55" s="436">
        <v>70339.32</v>
      </c>
      <c r="L55" s="11">
        <v>41309.309</v>
      </c>
      <c r="M55" s="11">
        <v>41602.29</v>
      </c>
      <c r="N55" s="11">
        <v>82911.599</v>
      </c>
      <c r="O55" s="31">
        <v>153250.91900000002</v>
      </c>
    </row>
    <row r="56" spans="1:15" ht="19.5" customHeight="1">
      <c r="A56" s="33" t="s">
        <v>47</v>
      </c>
      <c r="B56" s="319">
        <v>530.9</v>
      </c>
      <c r="C56" s="7">
        <v>2143.43</v>
      </c>
      <c r="D56" s="7">
        <v>2674.33</v>
      </c>
      <c r="E56" s="7">
        <v>1006.6199999999999</v>
      </c>
      <c r="F56" s="7">
        <v>2264.66</v>
      </c>
      <c r="G56" s="7">
        <v>3271.2799999999997</v>
      </c>
      <c r="H56" s="438">
        <v>5945.61</v>
      </c>
      <c r="I56" s="7">
        <v>399.07000000000005</v>
      </c>
      <c r="J56" s="7">
        <v>956.63</v>
      </c>
      <c r="K56" s="436">
        <v>1355.7</v>
      </c>
      <c r="L56" s="11">
        <v>1168.96</v>
      </c>
      <c r="M56" s="11">
        <v>2043.15</v>
      </c>
      <c r="N56" s="11">
        <v>3212.11</v>
      </c>
      <c r="O56" s="31">
        <v>4567.8099999999995</v>
      </c>
    </row>
    <row r="57" spans="1:15" ht="19.5" customHeight="1">
      <c r="A57" s="32" t="s">
        <v>50</v>
      </c>
      <c r="B57" s="319">
        <v>15000.04</v>
      </c>
      <c r="C57" s="7">
        <v>15000.04</v>
      </c>
      <c r="D57" s="7">
        <v>30000.08</v>
      </c>
      <c r="E57" s="7">
        <v>0</v>
      </c>
      <c r="F57" s="54">
        <v>14356.38</v>
      </c>
      <c r="G57" s="7">
        <v>14356.38</v>
      </c>
      <c r="H57" s="438">
        <v>44356.46</v>
      </c>
      <c r="I57" s="7">
        <v>46162.06</v>
      </c>
      <c r="J57" s="54">
        <v>0</v>
      </c>
      <c r="K57" s="436">
        <v>46162.06</v>
      </c>
      <c r="L57" s="55">
        <v>0</v>
      </c>
      <c r="M57" s="11">
        <v>18664</v>
      </c>
      <c r="N57" s="55">
        <v>18664</v>
      </c>
      <c r="O57" s="56">
        <v>64826.06</v>
      </c>
    </row>
    <row r="58" spans="1:15" s="4" customFormat="1" ht="19.5" customHeight="1">
      <c r="A58" s="32" t="s">
        <v>55</v>
      </c>
      <c r="B58" s="319">
        <v>1493129</v>
      </c>
      <c r="C58" s="61">
        <v>1434416</v>
      </c>
      <c r="D58" s="7">
        <v>2927545</v>
      </c>
      <c r="E58" s="7">
        <v>891660</v>
      </c>
      <c r="F58" s="54">
        <v>1338049.48</v>
      </c>
      <c r="G58" s="7">
        <v>2229709.48</v>
      </c>
      <c r="H58" s="438">
        <v>5157254.48</v>
      </c>
      <c r="I58" s="7">
        <v>2298301</v>
      </c>
      <c r="J58" s="54">
        <v>1677570.68</v>
      </c>
      <c r="K58" s="436">
        <v>3975871.6799999997</v>
      </c>
      <c r="L58" s="55">
        <v>1361730.19</v>
      </c>
      <c r="M58" s="11">
        <v>605450.43</v>
      </c>
      <c r="N58" s="55">
        <v>1967180.62</v>
      </c>
      <c r="O58" s="56">
        <v>5943052.299999999</v>
      </c>
    </row>
    <row r="59" spans="1:15" ht="19.5" customHeight="1">
      <c r="A59" s="36" t="s">
        <v>54</v>
      </c>
      <c r="B59" s="319">
        <v>5054.7</v>
      </c>
      <c r="C59" s="7">
        <v>0</v>
      </c>
      <c r="D59" s="7">
        <v>5054.7</v>
      </c>
      <c r="E59" s="7">
        <v>0</v>
      </c>
      <c r="F59" s="7">
        <v>0</v>
      </c>
      <c r="G59" s="7">
        <v>0</v>
      </c>
      <c r="H59" s="438">
        <v>5054.7</v>
      </c>
      <c r="I59" s="7">
        <v>0</v>
      </c>
      <c r="J59" s="7">
        <v>0</v>
      </c>
      <c r="K59" s="436">
        <v>0</v>
      </c>
      <c r="L59" s="11">
        <v>0</v>
      </c>
      <c r="M59" s="11">
        <v>0</v>
      </c>
      <c r="N59" s="11">
        <v>0</v>
      </c>
      <c r="O59" s="31">
        <v>0</v>
      </c>
    </row>
    <row r="60" spans="1:15" ht="19.5" customHeight="1">
      <c r="A60" s="36" t="s">
        <v>229</v>
      </c>
      <c r="B60" s="319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438">
        <v>0</v>
      </c>
      <c r="I60" s="7">
        <v>0</v>
      </c>
      <c r="J60" s="7">
        <v>0</v>
      </c>
      <c r="K60" s="436">
        <v>0</v>
      </c>
      <c r="L60" s="11">
        <v>0</v>
      </c>
      <c r="M60" s="11">
        <v>0</v>
      </c>
      <c r="N60" s="11">
        <v>0</v>
      </c>
      <c r="O60" s="31">
        <v>0</v>
      </c>
    </row>
    <row r="61" spans="1:15" ht="19.5" customHeight="1">
      <c r="A61" s="36"/>
      <c r="B61" s="421"/>
      <c r="C61" s="421"/>
      <c r="D61" s="421"/>
      <c r="E61" s="421"/>
      <c r="F61" s="421"/>
      <c r="G61" s="421"/>
      <c r="H61" s="441"/>
      <c r="I61" s="421"/>
      <c r="J61" s="421"/>
      <c r="K61" s="450"/>
      <c r="L61" s="11"/>
      <c r="M61" s="11"/>
      <c r="N61" s="11"/>
      <c r="O61" s="31"/>
    </row>
    <row r="62" spans="1:15" ht="19.5" customHeight="1">
      <c r="A62" s="161" t="s">
        <v>30</v>
      </c>
      <c r="B62" s="322">
        <v>877.5998508127726</v>
      </c>
      <c r="C62" s="52">
        <v>1106.1380837392876</v>
      </c>
      <c r="D62" s="52">
        <v>1983.7379345520603</v>
      </c>
      <c r="E62" s="52">
        <v>70.41663787151205</v>
      </c>
      <c r="F62" s="52">
        <v>0</v>
      </c>
      <c r="G62" s="52">
        <v>70.41663787151205</v>
      </c>
      <c r="H62" s="442">
        <v>70.41663787151205</v>
      </c>
      <c r="I62" s="52">
        <v>137.09425016333088</v>
      </c>
      <c r="J62" s="52">
        <v>133.08717833290117</v>
      </c>
      <c r="K62" s="451">
        <v>270.18142849623206</v>
      </c>
      <c r="L62" s="49">
        <v>0</v>
      </c>
      <c r="M62" s="49">
        <v>0</v>
      </c>
      <c r="N62" s="49">
        <v>270.18142849623206</v>
      </c>
      <c r="O62" s="53">
        <v>0</v>
      </c>
    </row>
    <row r="63" spans="1:15" ht="19.5" customHeight="1">
      <c r="A63" s="221" t="s">
        <v>31</v>
      </c>
      <c r="B63" s="320">
        <v>1008.9438708076202</v>
      </c>
      <c r="C63" s="367">
        <v>285.48574926598593</v>
      </c>
      <c r="D63" s="367">
        <v>1294.4296200736062</v>
      </c>
      <c r="E63" s="15">
        <v>600.344316712543</v>
      </c>
      <c r="F63" s="15">
        <v>5212.884760807304</v>
      </c>
      <c r="G63" s="15">
        <v>5813.229077519847</v>
      </c>
      <c r="H63" s="443">
        <v>7107.658697593453</v>
      </c>
      <c r="I63" s="15">
        <v>20600</v>
      </c>
      <c r="J63" s="15">
        <v>2385</v>
      </c>
      <c r="K63" s="452">
        <v>22985</v>
      </c>
      <c r="L63" s="16">
        <v>30600</v>
      </c>
      <c r="M63" s="16">
        <v>63245</v>
      </c>
      <c r="N63" s="369">
        <v>53585</v>
      </c>
      <c r="O63" s="370">
        <v>93845</v>
      </c>
    </row>
    <row r="64" spans="1:15" ht="19.5" customHeight="1">
      <c r="A64" s="318" t="s">
        <v>234</v>
      </c>
      <c r="B64" s="317">
        <v>0</v>
      </c>
      <c r="C64" s="368">
        <v>0</v>
      </c>
      <c r="D64" s="368"/>
      <c r="E64" s="316"/>
      <c r="F64" s="15"/>
      <c r="G64" s="15"/>
      <c r="H64" s="443"/>
      <c r="I64" s="316"/>
      <c r="J64" s="15"/>
      <c r="K64" s="452"/>
      <c r="L64" s="16"/>
      <c r="M64" s="16"/>
      <c r="N64" s="369"/>
      <c r="O64" s="370"/>
    </row>
    <row r="65" spans="1:15" ht="19.5" customHeight="1">
      <c r="A65" s="36"/>
      <c r="B65" s="319"/>
      <c r="C65" s="7"/>
      <c r="D65" s="7"/>
      <c r="E65" s="7"/>
      <c r="F65" s="7"/>
      <c r="G65" s="7"/>
      <c r="H65" s="438"/>
      <c r="I65" s="7"/>
      <c r="J65" s="7"/>
      <c r="K65" s="436"/>
      <c r="L65" s="11"/>
      <c r="M65" s="11"/>
      <c r="N65" s="11"/>
      <c r="O65" s="31"/>
    </row>
    <row r="66" spans="1:15" ht="19.5" customHeight="1">
      <c r="A66" s="51" t="s">
        <v>37</v>
      </c>
      <c r="B66" s="322">
        <v>80939.10800000001</v>
      </c>
      <c r="C66" s="52">
        <v>107415.35800000001</v>
      </c>
      <c r="D66" s="52">
        <v>188354.46600000001</v>
      </c>
      <c r="E66" s="52">
        <v>67115.746</v>
      </c>
      <c r="F66" s="52">
        <v>57587.617521</v>
      </c>
      <c r="G66" s="52">
        <v>124703.36352099999</v>
      </c>
      <c r="H66" s="442">
        <v>313057.829521</v>
      </c>
      <c r="I66" s="52">
        <v>83020.34899999999</v>
      </c>
      <c r="J66" s="52">
        <v>72402.552</v>
      </c>
      <c r="K66" s="451">
        <v>155422.90099999998</v>
      </c>
      <c r="L66" s="49">
        <v>71500.24600000001</v>
      </c>
      <c r="M66" s="49">
        <v>88424.454</v>
      </c>
      <c r="N66" s="49">
        <v>226923.147</v>
      </c>
      <c r="O66" s="53">
        <v>159924.7</v>
      </c>
    </row>
    <row r="67" spans="1:15" ht="19.5" customHeight="1">
      <c r="A67" s="34" t="s">
        <v>38</v>
      </c>
      <c r="B67" s="320">
        <v>153100.60371645374</v>
      </c>
      <c r="C67" s="15">
        <v>62418.79158810136</v>
      </c>
      <c r="D67" s="15">
        <v>215519.3953045551</v>
      </c>
      <c r="E67" s="15">
        <v>53677.97212835238</v>
      </c>
      <c r="F67" s="15">
        <v>65257.34096538203</v>
      </c>
      <c r="G67" s="15">
        <v>118935.31309373441</v>
      </c>
      <c r="H67" s="443">
        <v>334454.7083982895</v>
      </c>
      <c r="I67" s="15">
        <v>349572.91507000005</v>
      </c>
      <c r="J67" s="15">
        <v>83066.66013</v>
      </c>
      <c r="K67" s="452">
        <v>432639.5752000001</v>
      </c>
      <c r="L67" s="16">
        <v>112625.09618000002</v>
      </c>
      <c r="M67" s="16">
        <v>66041.51216000001</v>
      </c>
      <c r="N67" s="16">
        <v>545264.6713800001</v>
      </c>
      <c r="O67" s="35">
        <v>178666.60834000004</v>
      </c>
    </row>
    <row r="68" spans="1:15" ht="19.5" customHeight="1">
      <c r="A68" s="36"/>
      <c r="B68" s="319"/>
      <c r="C68" s="7"/>
      <c r="D68" s="7"/>
      <c r="E68" s="7"/>
      <c r="F68" s="7"/>
      <c r="G68" s="7"/>
      <c r="H68" s="438"/>
      <c r="I68" s="7"/>
      <c r="J68" s="7"/>
      <c r="K68" s="436"/>
      <c r="L68" s="11"/>
      <c r="M68" s="11"/>
      <c r="N68" s="11"/>
      <c r="O68" s="31"/>
    </row>
    <row r="69" spans="1:15" ht="19.5" customHeight="1">
      <c r="A69" s="37" t="s">
        <v>35</v>
      </c>
      <c r="B69" s="319" t="s">
        <v>53</v>
      </c>
      <c r="C69" s="7"/>
      <c r="D69" s="7"/>
      <c r="E69" s="7" t="s">
        <v>53</v>
      </c>
      <c r="F69" s="7"/>
      <c r="G69" s="7"/>
      <c r="H69" s="438"/>
      <c r="I69" s="7" t="s">
        <v>53</v>
      </c>
      <c r="J69" s="7"/>
      <c r="K69" s="436"/>
      <c r="L69" s="11" t="s">
        <v>53</v>
      </c>
      <c r="M69" s="11"/>
      <c r="N69" s="11"/>
      <c r="O69" s="31"/>
    </row>
    <row r="70" spans="1:15" ht="19.5" customHeight="1">
      <c r="A70" s="36" t="s">
        <v>39</v>
      </c>
      <c r="B70" s="13">
        <v>269.62954035370063</v>
      </c>
      <c r="C70" s="13">
        <v>299.4846034699598</v>
      </c>
      <c r="D70" s="13">
        <v>283.6749728886126</v>
      </c>
      <c r="E70" s="13">
        <v>300.9251686224282</v>
      </c>
      <c r="F70" s="13">
        <v>299.76681091185964</v>
      </c>
      <c r="G70" s="13">
        <v>300.37641089003915</v>
      </c>
      <c r="H70" s="444">
        <v>289.4545213721632</v>
      </c>
      <c r="I70" s="13">
        <v>319.282010787982</v>
      </c>
      <c r="J70" s="13">
        <v>356.19008338136223</v>
      </c>
      <c r="K70" s="453">
        <v>335.1288457672863</v>
      </c>
      <c r="L70" s="11">
        <v>404.555929843291</v>
      </c>
      <c r="M70" s="11">
        <v>527.6388278641876</v>
      </c>
      <c r="N70" s="11">
        <v>480.17414831967744</v>
      </c>
      <c r="O70" s="31">
        <v>404.45189290857695</v>
      </c>
    </row>
    <row r="71" spans="1:15" ht="19.5" customHeight="1">
      <c r="A71" s="22" t="s">
        <v>40</v>
      </c>
      <c r="B71" s="13">
        <v>312.56170928291857</v>
      </c>
      <c r="C71" s="13">
        <v>339.0038477784648</v>
      </c>
      <c r="D71" s="13">
        <v>325.22124733634706</v>
      </c>
      <c r="E71" s="13">
        <v>436.6399622188529</v>
      </c>
      <c r="F71" s="13">
        <v>510.3938810472093</v>
      </c>
      <c r="G71" s="13">
        <v>467.67622433906814</v>
      </c>
      <c r="H71" s="444">
        <v>363.9056104916939</v>
      </c>
      <c r="I71" s="13">
        <v>533.4837026094707</v>
      </c>
      <c r="J71" s="13">
        <v>630.8326216574952</v>
      </c>
      <c r="K71" s="453">
        <v>573.8019415768591</v>
      </c>
      <c r="L71" s="11">
        <v>665.6427435335921</v>
      </c>
      <c r="M71" s="11">
        <v>823.2493411501314</v>
      </c>
      <c r="N71" s="11">
        <v>764.9499984954388</v>
      </c>
      <c r="O71" s="31">
        <v>669.534893694183</v>
      </c>
    </row>
    <row r="72" spans="1:15" ht="19.5" customHeight="1">
      <c r="A72" s="34" t="s">
        <v>41</v>
      </c>
      <c r="B72" s="14">
        <v>53.05556828848921</v>
      </c>
      <c r="C72" s="14">
        <v>50.8718266876534</v>
      </c>
      <c r="D72" s="14">
        <v>52.129352450610874</v>
      </c>
      <c r="E72" s="14">
        <v>40.53768555139838</v>
      </c>
      <c r="F72" s="14">
        <v>61.71128290417147</v>
      </c>
      <c r="G72" s="14">
        <v>52.230692438005775</v>
      </c>
      <c r="H72" s="445">
        <v>52.188480270960945</v>
      </c>
      <c r="I72" s="14">
        <v>41.18808498976448</v>
      </c>
      <c r="J72" s="14">
        <v>45.5377673377899</v>
      </c>
      <c r="K72" s="454">
        <v>43.13653434201644</v>
      </c>
      <c r="L72" s="16">
        <v>46.30989107547564</v>
      </c>
      <c r="M72" s="16">
        <v>48.44633009440567</v>
      </c>
      <c r="N72" s="16">
        <v>47.57140793592775</v>
      </c>
      <c r="O72" s="35">
        <v>45.118528481211776</v>
      </c>
    </row>
    <row r="73" spans="1:15" ht="19.5" customHeight="1">
      <c r="A73" s="33" t="s">
        <v>59</v>
      </c>
      <c r="B73" s="13">
        <v>34.43808216932797</v>
      </c>
      <c r="C73" s="13">
        <v>38.54090915772816</v>
      </c>
      <c r="D73" s="13">
        <v>36.18367888221425</v>
      </c>
      <c r="E73" s="13">
        <v>33.18426829201015</v>
      </c>
      <c r="F73" s="13">
        <v>33.41697462913497</v>
      </c>
      <c r="G73" s="13">
        <v>33.29586373881334</v>
      </c>
      <c r="H73" s="444">
        <v>34.85224997264985</v>
      </c>
      <c r="I73" s="13">
        <v>35.40533851725216</v>
      </c>
      <c r="J73" s="13">
        <v>37.26946231530476</v>
      </c>
      <c r="K73" s="453">
        <v>36.272169151862556</v>
      </c>
      <c r="L73" s="11">
        <v>57.502992924330805</v>
      </c>
      <c r="M73" s="11">
        <v>36.73897215321529</v>
      </c>
      <c r="N73" s="11">
        <v>45.114970415442414</v>
      </c>
      <c r="O73" s="31">
        <v>40.279302638309545</v>
      </c>
    </row>
    <row r="74" spans="1:15" ht="19.5" customHeight="1">
      <c r="A74" s="22" t="s">
        <v>58</v>
      </c>
      <c r="B74" s="13">
        <v>730</v>
      </c>
      <c r="C74" s="13">
        <v>714.2879155165017</v>
      </c>
      <c r="D74" s="13">
        <v>717.4060272519091</v>
      </c>
      <c r="E74" s="13">
        <v>638.573147147016</v>
      </c>
      <c r="F74" s="13">
        <v>697.7534955758775</v>
      </c>
      <c r="G74" s="13">
        <v>671.4390566340236</v>
      </c>
      <c r="H74" s="444">
        <v>689.3540438033172</v>
      </c>
      <c r="I74" s="13">
        <v>734.9998985933048</v>
      </c>
      <c r="J74" s="13">
        <v>570.5850081715303</v>
      </c>
      <c r="K74" s="453">
        <v>621.2956413283493</v>
      </c>
      <c r="L74" s="11">
        <v>780.4534072453257</v>
      </c>
      <c r="M74" s="11">
        <v>843.813394166523</v>
      </c>
      <c r="N74" s="11">
        <v>812.2453468784265</v>
      </c>
      <c r="O74" s="31">
        <v>724.6029853824236</v>
      </c>
    </row>
    <row r="75" spans="1:15" ht="19.5" customHeight="1">
      <c r="A75" s="33" t="s">
        <v>51</v>
      </c>
      <c r="B75" s="13">
        <v>1033.5635424390096</v>
      </c>
      <c r="C75" s="13">
        <v>1151.0976106877863</v>
      </c>
      <c r="D75" s="13">
        <v>1127.7650986816857</v>
      </c>
      <c r="E75" s="13">
        <v>1209.8833919453218</v>
      </c>
      <c r="F75" s="13">
        <v>1092.723003907207</v>
      </c>
      <c r="G75" s="13">
        <v>1128.7749437616148</v>
      </c>
      <c r="H75" s="444">
        <v>1128.3207163581008</v>
      </c>
      <c r="I75" s="13">
        <v>1111.2624852782717</v>
      </c>
      <c r="J75" s="13">
        <v>1057.5699629021547</v>
      </c>
      <c r="K75" s="453">
        <v>1073.3751372804368</v>
      </c>
      <c r="L75" s="11">
        <v>1102.5376659594851</v>
      </c>
      <c r="M75" s="11">
        <v>1154.7426258546893</v>
      </c>
      <c r="N75" s="11">
        <v>1135.7440517339096</v>
      </c>
      <c r="O75" s="31">
        <v>1117.2333130375603</v>
      </c>
    </row>
    <row r="76" spans="1:15" ht="19.5" customHeight="1">
      <c r="A76" s="32" t="s">
        <v>57</v>
      </c>
      <c r="B76" s="59">
        <v>0</v>
      </c>
      <c r="C76" s="466">
        <v>84.999976000064</v>
      </c>
      <c r="D76" s="466">
        <v>42.499988000032</v>
      </c>
      <c r="E76" s="466" t="e">
        <v>#DIV/0!</v>
      </c>
      <c r="F76" s="466">
        <v>129.99995472396245</v>
      </c>
      <c r="G76" s="466" t="e">
        <v>#DIV/0!</v>
      </c>
      <c r="H76" s="467">
        <v>70.82016441348115</v>
      </c>
      <c r="I76" s="466">
        <v>84.37808754635302</v>
      </c>
      <c r="J76" s="466" t="e">
        <v>#DIV/0!</v>
      </c>
      <c r="K76" s="453">
        <v>84.37808754635302</v>
      </c>
      <c r="L76" s="11" t="e">
        <v>#DIV/0!</v>
      </c>
      <c r="M76" s="60">
        <v>146.4446854907844</v>
      </c>
      <c r="N76" s="11">
        <v>246.76604211315902</v>
      </c>
      <c r="O76" s="56">
        <v>131.13102585595982</v>
      </c>
    </row>
    <row r="77" spans="1:15" ht="19.5" customHeight="1">
      <c r="A77" s="33" t="s">
        <v>56</v>
      </c>
      <c r="B77" s="62">
        <v>22.46812740895127</v>
      </c>
      <c r="C77" s="62">
        <v>32.024117006503</v>
      </c>
      <c r="D77" s="62">
        <v>27.15029775118743</v>
      </c>
      <c r="E77" s="62">
        <v>26.33845008186977</v>
      </c>
      <c r="F77" s="62">
        <v>29.419208129732244</v>
      </c>
      <c r="G77" s="62">
        <v>55.75765821160201</v>
      </c>
      <c r="H77" s="446">
        <v>27.598602613458777</v>
      </c>
      <c r="I77" s="62">
        <v>31.678866092822478</v>
      </c>
      <c r="J77" s="62">
        <v>15.998721812424618</v>
      </c>
      <c r="K77" s="455">
        <v>25.06281999775204</v>
      </c>
      <c r="L77" s="11">
        <v>19.51232686557386</v>
      </c>
      <c r="M77" s="60">
        <v>9.395523478280458</v>
      </c>
      <c r="N77" s="11">
        <v>16.398620427645323</v>
      </c>
      <c r="O77" s="56">
        <v>22.194925753892495</v>
      </c>
    </row>
    <row r="78" spans="1:15" ht="19.5" customHeight="1">
      <c r="A78" s="36" t="s">
        <v>54</v>
      </c>
      <c r="B78" s="13">
        <v>0.16345761172769896</v>
      </c>
      <c r="C78" s="13" t="e">
        <v>#DIV/0!</v>
      </c>
      <c r="D78" s="13">
        <v>0.16345761172769896</v>
      </c>
      <c r="E78" s="13" t="e">
        <v>#DIV/0!</v>
      </c>
      <c r="F78" s="13" t="e">
        <v>#DIV/0!</v>
      </c>
      <c r="G78" s="13" t="e">
        <v>#DIV/0!</v>
      </c>
      <c r="H78" s="444">
        <v>0.16345761172769896</v>
      </c>
      <c r="I78" s="13" t="e">
        <v>#DIV/0!</v>
      </c>
      <c r="J78" s="13" t="e">
        <v>#DIV/0!</v>
      </c>
      <c r="K78" s="453" t="e">
        <v>#DIV/0!</v>
      </c>
      <c r="L78" s="11" t="e">
        <v>#DIV/0!</v>
      </c>
      <c r="M78" s="11" t="e">
        <v>#DIV/0!</v>
      </c>
      <c r="N78" s="11" t="e">
        <v>#DIV/0!</v>
      </c>
      <c r="O78" s="31" t="e">
        <v>#DIV/0!</v>
      </c>
    </row>
    <row r="79" spans="1:15" ht="19.5" customHeight="1">
      <c r="A79" s="36"/>
      <c r="B79" s="13"/>
      <c r="C79" s="13"/>
      <c r="D79" s="13"/>
      <c r="E79" s="13"/>
      <c r="F79" s="13"/>
      <c r="G79" s="13"/>
      <c r="H79" s="444"/>
      <c r="I79" s="13"/>
      <c r="J79" s="13"/>
      <c r="K79" s="453"/>
      <c r="L79" s="11"/>
      <c r="M79" s="11"/>
      <c r="N79" s="11"/>
      <c r="O79" s="31"/>
    </row>
    <row r="80" spans="1:15" ht="19.5" customHeight="1">
      <c r="A80" s="51" t="s">
        <v>60</v>
      </c>
      <c r="B80" s="58">
        <v>1566.073825590155</v>
      </c>
      <c r="C80" s="58">
        <v>1725.1001799525675</v>
      </c>
      <c r="D80" s="58">
        <v>1654.7473866561754</v>
      </c>
      <c r="E80" s="58">
        <v>1902.1240898000005</v>
      </c>
      <c r="F80" s="58" t="e">
        <v>#DIV/0!</v>
      </c>
      <c r="G80" s="58">
        <v>1902.1240898000005</v>
      </c>
      <c r="H80" s="447">
        <v>48518.73718343299</v>
      </c>
      <c r="I80" s="58">
        <v>1583.3580840000002</v>
      </c>
      <c r="J80" s="58">
        <v>1679.2811002</v>
      </c>
      <c r="K80" s="456">
        <v>1630.6082730092612</v>
      </c>
      <c r="L80" s="49" t="e">
        <v>#DIV/0!</v>
      </c>
      <c r="M80" s="49" t="e">
        <v>#DIV/0!</v>
      </c>
      <c r="N80" s="49">
        <v>0</v>
      </c>
      <c r="O80" s="53" t="e">
        <v>#DIV/0!</v>
      </c>
    </row>
    <row r="81" spans="1:15" ht="19.5" customHeight="1">
      <c r="A81" s="34" t="s">
        <v>61</v>
      </c>
      <c r="B81" s="14">
        <v>3114.102989414209</v>
      </c>
      <c r="C81" s="14">
        <v>2932.9103521903844</v>
      </c>
      <c r="D81" s="14">
        <v>3074.141051741319</v>
      </c>
      <c r="E81" s="14">
        <v>2788.983234873737</v>
      </c>
      <c r="F81" s="14">
        <v>2390.565919731317</v>
      </c>
      <c r="G81" s="14">
        <v>2431.7113085739093</v>
      </c>
      <c r="H81" s="445">
        <v>2548.7090604009263</v>
      </c>
      <c r="I81" s="14">
        <v>234.03245139744138</v>
      </c>
      <c r="J81" s="14">
        <v>73.8634116035888</v>
      </c>
      <c r="K81" s="454">
        <v>217.41277944145537</v>
      </c>
      <c r="L81" s="16">
        <v>141.33599552247648</v>
      </c>
      <c r="M81" s="16">
        <v>93.74265423168447</v>
      </c>
      <c r="N81" s="16">
        <v>191.35272240124408</v>
      </c>
      <c r="O81" s="35">
        <v>162.51125116236898</v>
      </c>
    </row>
    <row r="82" spans="1:15" ht="19.5" customHeight="1">
      <c r="A82" s="36"/>
      <c r="B82" s="13"/>
      <c r="C82" s="13"/>
      <c r="D82" s="13"/>
      <c r="E82" s="13"/>
      <c r="F82" s="13"/>
      <c r="G82" s="13"/>
      <c r="H82" s="444"/>
      <c r="I82" s="13"/>
      <c r="J82" s="13"/>
      <c r="K82" s="453"/>
      <c r="L82" s="11"/>
      <c r="M82" s="11"/>
      <c r="N82" s="11"/>
      <c r="O82" s="31"/>
    </row>
    <row r="83" spans="1:15" ht="19.5" customHeight="1">
      <c r="A83" s="51" t="s">
        <v>42</v>
      </c>
      <c r="B83" s="58">
        <v>541.4676894583251</v>
      </c>
      <c r="C83" s="58">
        <v>510.7786787021339</v>
      </c>
      <c r="D83" s="58">
        <v>523.9662670230209</v>
      </c>
      <c r="E83" s="58">
        <v>525.642281438579</v>
      </c>
      <c r="F83" s="58">
        <v>741.0923186977057</v>
      </c>
      <c r="G83" s="58">
        <v>625.1364249022748</v>
      </c>
      <c r="H83" s="447">
        <v>564.2663578873744</v>
      </c>
      <c r="I83" s="58">
        <v>564.7907370758661</v>
      </c>
      <c r="J83" s="58">
        <v>552.317069983942</v>
      </c>
      <c r="K83" s="456">
        <v>558.9799760847704</v>
      </c>
      <c r="L83" s="49">
        <v>680.6485086244996</v>
      </c>
      <c r="M83" s="49">
        <v>706.6057853989208</v>
      </c>
      <c r="N83" s="49">
        <v>489.80356584480825</v>
      </c>
      <c r="O83" s="53">
        <v>1238.245599693676</v>
      </c>
    </row>
    <row r="84" spans="1:15" ht="19.5" customHeight="1" thickBot="1">
      <c r="A84" s="38" t="s">
        <v>43</v>
      </c>
      <c r="B84" s="321">
        <v>112.674298774192</v>
      </c>
      <c r="C84" s="321">
        <v>436.8009742981009</v>
      </c>
      <c r="D84" s="321">
        <v>206.54796327237474</v>
      </c>
      <c r="E84" s="321">
        <v>441.0272041902225</v>
      </c>
      <c r="F84" s="321">
        <v>439.76861757681706</v>
      </c>
      <c r="G84" s="321">
        <v>440.3366438038322</v>
      </c>
      <c r="H84" s="448">
        <v>289.68546804825945</v>
      </c>
      <c r="I84" s="321">
        <v>196.61214870095395</v>
      </c>
      <c r="J84" s="321">
        <v>476.3700208031545</v>
      </c>
      <c r="K84" s="457">
        <v>250.3255707101698</v>
      </c>
      <c r="L84" s="39">
        <v>465.42815602112967</v>
      </c>
      <c r="M84" s="39">
        <v>464.26174031825605</v>
      </c>
      <c r="N84" s="39">
        <v>152.36534212852354</v>
      </c>
      <c r="O84" s="40">
        <v>1071.1581115087959</v>
      </c>
    </row>
    <row r="85" ht="19.5" customHeight="1">
      <c r="A85" s="220" t="s">
        <v>230</v>
      </c>
    </row>
    <row r="86" spans="1:13" ht="15.75">
      <c r="A86" s="86" t="s">
        <v>109</v>
      </c>
      <c r="L86" s="6"/>
      <c r="M86" s="5"/>
    </row>
    <row r="87" ht="15">
      <c r="A87" s="17" t="s">
        <v>44</v>
      </c>
    </row>
    <row r="90" spans="1:13" ht="18.75" customHeight="1">
      <c r="A90" s="161" t="s">
        <v>235</v>
      </c>
      <c r="B90" s="422">
        <v>0.08414007353920068</v>
      </c>
      <c r="C90" s="422">
        <v>0.6352863513602043</v>
      </c>
      <c r="D90" s="422">
        <v>0.719426424899405</v>
      </c>
      <c r="E90" s="422">
        <v>0</v>
      </c>
      <c r="F90" s="422">
        <v>0</v>
      </c>
      <c r="G90" s="422">
        <v>0</v>
      </c>
      <c r="H90" s="422">
        <v>0</v>
      </c>
      <c r="I90" s="422">
        <v>0.8775998508127726</v>
      </c>
      <c r="J90" s="422">
        <v>1.1061380837392876</v>
      </c>
      <c r="K90" s="422">
        <v>1.9837379345520603</v>
      </c>
      <c r="M90" s="1"/>
    </row>
    <row r="91" spans="1:11" ht="24" customHeight="1">
      <c r="A91" s="221" t="s">
        <v>236</v>
      </c>
      <c r="B91" s="422">
        <v>2.935902282966082</v>
      </c>
      <c r="C91" s="422">
        <v>0.18211682719343647</v>
      </c>
      <c r="D91" s="422">
        <v>3.1180191101595187</v>
      </c>
      <c r="E91" s="422">
        <v>1.43352</v>
      </c>
      <c r="F91" s="422">
        <v>2.281641395923473</v>
      </c>
      <c r="G91" s="422">
        <v>3.7151613959234733</v>
      </c>
      <c r="H91" s="422">
        <v>6.833180506082992</v>
      </c>
      <c r="I91" s="422">
        <v>1.0089438708076202</v>
      </c>
      <c r="J91" s="422">
        <v>0.2854857492659859</v>
      </c>
      <c r="K91" s="422">
        <v>1.2944296200736063</v>
      </c>
    </row>
  </sheetData>
  <sheetProtection/>
  <mergeCells count="3">
    <mergeCell ref="A1:O1"/>
    <mergeCell ref="L2:M2"/>
    <mergeCell ref="N2:O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SIERRA LEONE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DEPARTMENT</dc:creator>
  <cp:keywords/>
  <dc:description/>
  <cp:lastModifiedBy>Rashid Koroma</cp:lastModifiedBy>
  <cp:lastPrinted>2018-08-14T15:17:06Z</cp:lastPrinted>
  <dcterms:created xsi:type="dcterms:W3CDTF">2001-02-05T08:07:20Z</dcterms:created>
  <dcterms:modified xsi:type="dcterms:W3CDTF">2019-01-02T16:41:57Z</dcterms:modified>
  <cp:category/>
  <cp:version/>
  <cp:contentType/>
  <cp:contentStatus/>
</cp:coreProperties>
</file>